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政府性基金预算" sheetId="2" r:id="rId1"/>
    <sheet name="Sheet1" sheetId="1" r:id="rId2"/>
  </sheets>
  <definedNames>
    <definedName name="_xlnm._FilterDatabase" localSheetId="0" hidden="1">政府性基金预算!$A$4:$AB$195</definedName>
    <definedName name="_xlnm.Print_Area" localSheetId="0">政府性基金预算!$A$1:$Z$22</definedName>
    <definedName name="_xlnm.Print_Titles" localSheetId="0">政府性基金预算!$4:$4</definedName>
  </definedNames>
  <calcPr calcId="144525"/>
</workbook>
</file>

<file path=xl/comments1.xml><?xml version="1.0" encoding="utf-8"?>
<comments xmlns="http://schemas.openxmlformats.org/spreadsheetml/2006/main">
  <authors>
    <author>黄志基</author>
  </authors>
  <commentList>
    <comment ref="T9" authorId="0">
      <text>
        <r>
          <rPr>
            <b/>
            <sz val="9"/>
            <rFont val="宋体"/>
            <charset val="134"/>
          </rPr>
          <t>黄志基:</t>
        </r>
        <r>
          <rPr>
            <sz val="9"/>
            <rFont val="宋体"/>
            <charset val="134"/>
          </rPr>
          <t xml:space="preserve">
详见项目附表</t>
        </r>
      </text>
    </comment>
    <comment ref="P13" authorId="0">
      <text>
        <r>
          <rPr>
            <b/>
            <sz val="9"/>
            <rFont val="宋体"/>
            <charset val="134"/>
          </rPr>
          <t>黄志基:</t>
        </r>
        <r>
          <rPr>
            <sz val="9"/>
            <rFont val="宋体"/>
            <charset val="134"/>
          </rPr>
          <t xml:space="preserve">
新增专项债券收入用于赣深铁路河源段项目2亿元列入年初预算（已报人大）
</t>
        </r>
      </text>
    </comment>
    <comment ref="T13" authorId="0">
      <text>
        <r>
          <rPr>
            <b/>
            <sz val="9"/>
            <rFont val="宋体"/>
            <charset val="134"/>
          </rPr>
          <t>黄志基:</t>
        </r>
        <r>
          <rPr>
            <sz val="9"/>
            <rFont val="宋体"/>
            <charset val="134"/>
          </rPr>
          <t xml:space="preserve">
1、福彩收入减收800万元，体彩收入减收700万元，合计减收1500万元，对应调减支出。</t>
        </r>
      </text>
    </comment>
    <comment ref="T17" authorId="0">
      <text>
        <r>
          <rPr>
            <b/>
            <sz val="9"/>
            <rFont val="宋体"/>
            <charset val="134"/>
          </rPr>
          <t>黄志基:</t>
        </r>
        <r>
          <rPr>
            <sz val="9"/>
            <rFont val="宋体"/>
            <charset val="134"/>
          </rPr>
          <t xml:space="preserve">
调减与源城区的土地收益分成支出项目35,406万元。</t>
        </r>
      </text>
    </comment>
    <comment ref="C19" authorId="0">
      <text>
        <r>
          <rPr>
            <b/>
            <sz val="9"/>
            <rFont val="宋体"/>
            <charset val="134"/>
          </rPr>
          <t>黄志基:</t>
        </r>
        <r>
          <rPr>
            <sz val="9"/>
            <rFont val="宋体"/>
            <charset val="134"/>
          </rPr>
          <t xml:space="preserve">
</t>
        </r>
      </text>
    </comment>
    <comment ref="C20" authorId="0">
      <text>
        <r>
          <rPr>
            <sz val="9"/>
            <rFont val="宋体"/>
            <charset val="134"/>
          </rPr>
          <t xml:space="preserve">新增专项债券收入2亿元。（已报人大）
</t>
        </r>
      </text>
    </comment>
    <comment ref="T20" authorId="0">
      <text>
        <r>
          <rPr>
            <b/>
            <sz val="9"/>
            <rFont val="宋体"/>
            <charset val="134"/>
          </rPr>
          <t>黄志基: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<sst xmlns="http://schemas.openxmlformats.org/spreadsheetml/2006/main" count="46">
  <si>
    <t>附件2</t>
  </si>
  <si>
    <t>2020年市本级政府性基金预算调整表</t>
  </si>
  <si>
    <t>单位：万元</t>
  </si>
  <si>
    <t>科  目</t>
  </si>
  <si>
    <t>2020年预算数</t>
  </si>
  <si>
    <t>调整（+-）金额</t>
  </si>
  <si>
    <t>2020年调整预算数</t>
  </si>
  <si>
    <t>科    目</t>
  </si>
  <si>
    <t>市本级
小计</t>
  </si>
  <si>
    <t>市直</t>
  </si>
  <si>
    <t>江东
新区</t>
  </si>
  <si>
    <t>市高
新区</t>
  </si>
  <si>
    <t>市本级小计</t>
  </si>
  <si>
    <t>一、政府性基金收入</t>
  </si>
  <si>
    <t>一、政府性基金支出</t>
  </si>
  <si>
    <t>（一）国有土地使用权出让收入</t>
  </si>
  <si>
    <t>（一）文化旅游体育与传媒支出</t>
  </si>
  <si>
    <t>土地出让价款收入</t>
  </si>
  <si>
    <t>（二）社会保障和就业支出</t>
  </si>
  <si>
    <t>补缴的土地价款</t>
  </si>
  <si>
    <t>（三）城乡社区支出</t>
  </si>
  <si>
    <t>（二）彩票公益金收入</t>
  </si>
  <si>
    <t>（四）农林水支出</t>
  </si>
  <si>
    <t>福利彩票公益金收入</t>
  </si>
  <si>
    <t>（五）交通运输支出</t>
  </si>
  <si>
    <t>体育彩票公益金收入</t>
  </si>
  <si>
    <t>（六）抗疫特别国债安排的支出</t>
  </si>
  <si>
    <t>（三）城市基础设施配套费收入</t>
  </si>
  <si>
    <t>（七）其他支出</t>
  </si>
  <si>
    <t>（四）污水处理费</t>
  </si>
  <si>
    <t>（八）债务付息支出</t>
  </si>
  <si>
    <t>（五）其他政府性基金收入</t>
  </si>
  <si>
    <t>（九）债务发行费用支出</t>
  </si>
  <si>
    <t>二、上级补助收入</t>
  </si>
  <si>
    <t>二、上解上级支出</t>
  </si>
  <si>
    <t>三、下级上解收入</t>
  </si>
  <si>
    <t>三、补助下级支出</t>
  </si>
  <si>
    <t>四、调入资金</t>
  </si>
  <si>
    <t>四、调出资金</t>
  </si>
  <si>
    <t>五、抗疫特别国债转移支付收入</t>
  </si>
  <si>
    <t>五、债务还本支出</t>
  </si>
  <si>
    <t>六、债务转贷收入</t>
  </si>
  <si>
    <t>六、年终结余</t>
  </si>
  <si>
    <t>七、上年结余收入</t>
  </si>
  <si>
    <t>收入总计</t>
  </si>
  <si>
    <t>支出总计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</si>
</sst>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_ ;_ * \-#,##0_ ;_ 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name val="方正书宋简体"/>
      <charset val="134"/>
    </font>
    <font>
      <sz val="12"/>
      <name val="方正书宋简体"/>
      <charset val="134"/>
    </font>
    <font>
      <sz val="12"/>
      <name val="方正黑体简体"/>
      <charset val="134"/>
    </font>
    <font>
      <sz val="12"/>
      <name val="宋体"/>
      <charset val="134"/>
    </font>
    <font>
      <sz val="12"/>
      <color indexed="8"/>
      <name val="方正书宋简体"/>
      <charset val="134"/>
    </font>
    <font>
      <sz val="10"/>
      <name val="方正书宋简体"/>
      <charset val="134"/>
    </font>
    <font>
      <sz val="12"/>
      <color indexed="10"/>
      <name val="方正书宋简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21" borderId="9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3" fillId="30" borderId="11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13" applyFont="1" applyFill="1" applyAlignment="1">
      <alignment vertical="center"/>
    </xf>
    <xf numFmtId="0" fontId="2" fillId="0" borderId="0" xfId="13" applyFont="1" applyFill="1" applyAlignment="1">
      <alignment vertical="center"/>
    </xf>
    <xf numFmtId="0" fontId="3" fillId="0" borderId="0" xfId="13" applyFont="1" applyFill="1" applyAlignment="1">
      <alignment vertical="center"/>
    </xf>
    <xf numFmtId="0" fontId="4" fillId="0" borderId="0" xfId="13" applyFont="1" applyFill="1" applyAlignment="1">
      <alignment horizontal="center" vertical="center"/>
    </xf>
    <xf numFmtId="0" fontId="4" fillId="0" borderId="0" xfId="13" applyFont="1" applyFill="1" applyAlignment="1">
      <alignment vertical="center"/>
    </xf>
    <xf numFmtId="0" fontId="5" fillId="0" borderId="0" xfId="13" applyFont="1" applyFill="1" applyAlignment="1">
      <alignment vertical="center" wrapText="1"/>
    </xf>
    <xf numFmtId="0" fontId="5" fillId="0" borderId="0" xfId="13" applyFont="1" applyFill="1" applyAlignment="1">
      <alignment vertical="center"/>
    </xf>
    <xf numFmtId="0" fontId="1" fillId="0" borderId="0" xfId="13" applyFont="1" applyFill="1" applyAlignment="1">
      <alignment vertical="center" wrapText="1"/>
    </xf>
    <xf numFmtId="0" fontId="2" fillId="0" borderId="0" xfId="19" applyFont="1" applyFill="1" applyBorder="1" applyAlignment="1">
      <alignment horizontal="center" vertical="center" wrapText="1"/>
    </xf>
    <xf numFmtId="0" fontId="3" fillId="0" borderId="0" xfId="13" applyFont="1" applyFill="1" applyAlignment="1">
      <alignment horizontal="right" vertical="center"/>
    </xf>
    <xf numFmtId="0" fontId="4" fillId="0" borderId="1" xfId="13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/>
    </xf>
    <xf numFmtId="3" fontId="3" fillId="0" borderId="1" xfId="13" applyNumberFormat="1" applyFont="1" applyFill="1" applyBorder="1" applyAlignment="1" applyProtection="1">
      <alignment vertical="center" wrapText="1"/>
    </xf>
    <xf numFmtId="3" fontId="3" fillId="0" borderId="1" xfId="13" applyNumberFormat="1" applyFont="1" applyFill="1" applyBorder="1" applyAlignment="1" applyProtection="1">
      <alignment horizontal="right" vertical="center"/>
    </xf>
    <xf numFmtId="0" fontId="3" fillId="0" borderId="1" xfId="13" applyFont="1" applyFill="1" applyBorder="1" applyAlignment="1">
      <alignment horizontal="left" vertical="center" wrapText="1" indent="1"/>
    </xf>
    <xf numFmtId="177" fontId="3" fillId="0" borderId="1" xfId="8" applyNumberFormat="1" applyFont="1" applyFill="1" applyBorder="1" applyAlignment="1">
      <alignment vertical="center"/>
    </xf>
    <xf numFmtId="177" fontId="3" fillId="0" borderId="1" xfId="8" applyNumberFormat="1" applyFont="1" applyFill="1" applyBorder="1" applyAlignment="1">
      <alignment horizontal="right" vertical="center"/>
    </xf>
    <xf numFmtId="0" fontId="6" fillId="0" borderId="1" xfId="51" applyNumberFormat="1" applyFont="1" applyFill="1" applyBorder="1" applyAlignment="1" applyProtection="1">
      <alignment horizontal="left" vertical="center" wrapText="1"/>
    </xf>
    <xf numFmtId="3" fontId="3" fillId="0" borderId="1" xfId="13" applyNumberFormat="1" applyFont="1" applyFill="1" applyBorder="1" applyAlignment="1" applyProtection="1">
      <alignment vertical="center"/>
    </xf>
    <xf numFmtId="0" fontId="3" fillId="0" borderId="1" xfId="13" applyFont="1" applyFill="1" applyBorder="1" applyAlignment="1">
      <alignment horizontal="center" vertical="center" wrapText="1"/>
    </xf>
    <xf numFmtId="0" fontId="3" fillId="0" borderId="0" xfId="13" applyFont="1" applyFill="1" applyBorder="1" applyAlignment="1">
      <alignment vertical="center" wrapText="1"/>
    </xf>
    <xf numFmtId="41" fontId="3" fillId="0" borderId="0" xfId="13" applyNumberFormat="1" applyFont="1" applyFill="1" applyAlignment="1">
      <alignment vertical="center"/>
    </xf>
    <xf numFmtId="0" fontId="3" fillId="0" borderId="0" xfId="13" applyFont="1" applyFill="1" applyAlignment="1">
      <alignment vertical="center" wrapText="1"/>
    </xf>
    <xf numFmtId="0" fontId="4" fillId="0" borderId="2" xfId="13" applyFont="1" applyFill="1" applyBorder="1" applyAlignment="1">
      <alignment horizontal="center" vertical="center" wrapText="1"/>
    </xf>
    <xf numFmtId="0" fontId="4" fillId="0" borderId="3" xfId="13" applyNumberFormat="1" applyFont="1" applyFill="1" applyBorder="1" applyAlignment="1">
      <alignment horizontal="center" vertical="center" wrapText="1"/>
    </xf>
    <xf numFmtId="0" fontId="4" fillId="0" borderId="4" xfId="13" applyNumberFormat="1" applyFont="1" applyFill="1" applyBorder="1" applyAlignment="1">
      <alignment horizontal="center" vertical="center" wrapText="1"/>
    </xf>
    <xf numFmtId="0" fontId="3" fillId="0" borderId="5" xfId="13" applyNumberFormat="1" applyFont="1" applyFill="1" applyBorder="1" applyAlignment="1">
      <alignment vertical="center" wrapText="1"/>
    </xf>
    <xf numFmtId="0" fontId="3" fillId="0" borderId="3" xfId="13" applyNumberFormat="1" applyFont="1" applyFill="1" applyBorder="1" applyAlignment="1">
      <alignment vertical="center" wrapText="1"/>
    </xf>
    <xf numFmtId="176" fontId="3" fillId="0" borderId="2" xfId="13" applyNumberFormat="1" applyFont="1" applyFill="1" applyBorder="1" applyAlignment="1" applyProtection="1">
      <alignment vertical="center"/>
    </xf>
    <xf numFmtId="3" fontId="3" fillId="0" borderId="1" xfId="13" applyNumberFormat="1" applyFont="1" applyFill="1" applyBorder="1" applyAlignment="1" applyProtection="1">
      <alignment horizontal="right" vertical="center"/>
    </xf>
    <xf numFmtId="0" fontId="3" fillId="0" borderId="5" xfId="13" applyNumberFormat="1" applyFont="1" applyFill="1" applyBorder="1" applyAlignment="1">
      <alignment horizontal="center" vertical="center" wrapText="1"/>
    </xf>
    <xf numFmtId="177" fontId="7" fillId="0" borderId="0" xfId="13" applyNumberFormat="1" applyFont="1" applyFill="1" applyAlignment="1">
      <alignment vertical="center"/>
    </xf>
    <xf numFmtId="177" fontId="3" fillId="0" borderId="0" xfId="13" applyNumberFormat="1" applyFont="1" applyFill="1" applyAlignment="1">
      <alignment vertical="center"/>
    </xf>
    <xf numFmtId="0" fontId="4" fillId="0" borderId="0" xfId="13" applyFont="1" applyFill="1" applyAlignment="1">
      <alignment vertical="center" wrapText="1"/>
    </xf>
    <xf numFmtId="0" fontId="2" fillId="0" borderId="0" xfId="19" applyFont="1" applyFill="1" applyBorder="1" applyAlignment="1">
      <alignment vertical="center" wrapText="1"/>
    </xf>
    <xf numFmtId="3" fontId="3" fillId="0" borderId="0" xfId="13" applyNumberFormat="1" applyFont="1" applyFill="1" applyAlignment="1">
      <alignment vertical="center"/>
    </xf>
    <xf numFmtId="0" fontId="8" fillId="0" borderId="0" xfId="13" applyFont="1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_2007年预算外收支计划安排表_2014年预算表20131018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6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54"/>
  <sheetViews>
    <sheetView showGridLines="0" showZeros="0" tabSelected="1" workbookViewId="0">
      <pane xSplit="1" ySplit="5" topLeftCell="B6" activePane="bottomRight" state="frozen"/>
      <selection/>
      <selection pane="topRight"/>
      <selection pane="bottomLeft"/>
      <selection pane="bottomRight" activeCell="N7" sqref="N7"/>
    </sheetView>
  </sheetViews>
  <sheetFormatPr defaultColWidth="9" defaultRowHeight="14.25"/>
  <cols>
    <col min="1" max="1" width="24.7666666666667" style="6" customWidth="1"/>
    <col min="2" max="13" width="10.4583333333333" style="7" customWidth="1"/>
    <col min="14" max="14" width="24.7666666666667" style="6" customWidth="1"/>
    <col min="15" max="26" width="10.4583333333333" style="7" customWidth="1"/>
    <col min="27" max="27" width="11" style="7" customWidth="1"/>
    <col min="28" max="28" width="10.5" style="7" customWidth="1"/>
    <col min="29" max="29" width="10" style="7" customWidth="1"/>
    <col min="30" max="16384" width="9" style="7"/>
  </cols>
  <sheetData>
    <row r="1" s="1" customFormat="1" ht="21" customHeight="1" spans="1:14">
      <c r="A1" s="8" t="s">
        <v>0</v>
      </c>
      <c r="N1" s="8"/>
    </row>
    <row r="2" s="2" customFormat="1" ht="36" customHeight="1" spans="1:2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35"/>
    </row>
    <row r="3" s="3" customFormat="1" ht="25" customHeight="1" spans="1:26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="4" customFormat="1" ht="40" customHeight="1" spans="1:26">
      <c r="A4" s="11" t="s">
        <v>3</v>
      </c>
      <c r="B4" s="12" t="s">
        <v>4</v>
      </c>
      <c r="C4" s="12"/>
      <c r="D4" s="12"/>
      <c r="E4" s="12"/>
      <c r="F4" s="11" t="s">
        <v>5</v>
      </c>
      <c r="G4" s="11"/>
      <c r="H4" s="11"/>
      <c r="I4" s="11"/>
      <c r="J4" s="11" t="s">
        <v>6</v>
      </c>
      <c r="K4" s="11"/>
      <c r="L4" s="11"/>
      <c r="M4" s="24"/>
      <c r="N4" s="25" t="s">
        <v>7</v>
      </c>
      <c r="O4" s="12" t="s">
        <v>4</v>
      </c>
      <c r="P4" s="12"/>
      <c r="Q4" s="12"/>
      <c r="R4" s="12"/>
      <c r="S4" s="11" t="s">
        <v>5</v>
      </c>
      <c r="T4" s="11"/>
      <c r="U4" s="11"/>
      <c r="V4" s="11"/>
      <c r="W4" s="11" t="s">
        <v>6</v>
      </c>
      <c r="X4" s="11"/>
      <c r="Y4" s="11"/>
      <c r="Z4" s="11"/>
    </row>
    <row r="5" s="4" customFormat="1" ht="40" customHeight="1" spans="1:26">
      <c r="A5" s="11"/>
      <c r="B5" s="11" t="s">
        <v>8</v>
      </c>
      <c r="C5" s="11" t="s">
        <v>9</v>
      </c>
      <c r="D5" s="11" t="s">
        <v>10</v>
      </c>
      <c r="E5" s="11" t="s">
        <v>11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8</v>
      </c>
      <c r="K5" s="11" t="s">
        <v>9</v>
      </c>
      <c r="L5" s="24" t="s">
        <v>10</v>
      </c>
      <c r="M5" s="11" t="s">
        <v>11</v>
      </c>
      <c r="N5" s="26"/>
      <c r="O5" s="11" t="s">
        <v>8</v>
      </c>
      <c r="P5" s="11" t="s">
        <v>9</v>
      </c>
      <c r="Q5" s="11" t="s">
        <v>10</v>
      </c>
      <c r="R5" s="11" t="s">
        <v>11</v>
      </c>
      <c r="S5" s="11" t="s">
        <v>12</v>
      </c>
      <c r="T5" s="11" t="s">
        <v>9</v>
      </c>
      <c r="U5" s="11" t="s">
        <v>10</v>
      </c>
      <c r="V5" s="11" t="s">
        <v>11</v>
      </c>
      <c r="W5" s="11" t="s">
        <v>12</v>
      </c>
      <c r="X5" s="11" t="s">
        <v>9</v>
      </c>
      <c r="Y5" s="11" t="s">
        <v>10</v>
      </c>
      <c r="Z5" s="11" t="s">
        <v>11</v>
      </c>
    </row>
    <row r="6" s="3" customFormat="1" ht="40" customHeight="1" spans="1:26">
      <c r="A6" s="13" t="s">
        <v>13</v>
      </c>
      <c r="B6" s="14">
        <f t="shared" ref="B6:B21" si="0">SUM(C6:E6)</f>
        <v>1159317.4424</v>
      </c>
      <c r="C6" s="14">
        <f t="shared" ref="C6:I6" si="1">SUM(C7,C10,C13,C14,C15)</f>
        <v>493543.52</v>
      </c>
      <c r="D6" s="14">
        <f t="shared" si="1"/>
        <v>526350</v>
      </c>
      <c r="E6" s="14">
        <f t="shared" si="1"/>
        <v>139423.9224</v>
      </c>
      <c r="F6" s="14">
        <f t="shared" ref="F6:F21" si="2">SUM(G6:I6)</f>
        <v>-520571</v>
      </c>
      <c r="G6" s="14">
        <f t="shared" si="1"/>
        <v>-285657</v>
      </c>
      <c r="H6" s="14">
        <f t="shared" si="1"/>
        <v>-235490</v>
      </c>
      <c r="I6" s="14">
        <f t="shared" si="1"/>
        <v>576</v>
      </c>
      <c r="J6" s="14">
        <f t="shared" ref="J6:J22" si="3">B6+F6</f>
        <v>638746.4424</v>
      </c>
      <c r="K6" s="14">
        <f t="shared" ref="K6:K19" si="4">C6+G6</f>
        <v>207886.52</v>
      </c>
      <c r="L6" s="14">
        <f t="shared" ref="L6:L20" si="5">D6+H6</f>
        <v>290860</v>
      </c>
      <c r="M6" s="14">
        <f t="shared" ref="M6:M20" si="6">E6+I6</f>
        <v>139999.9224</v>
      </c>
      <c r="N6" s="27" t="s">
        <v>14</v>
      </c>
      <c r="O6" s="14">
        <f t="shared" ref="O6:O20" si="7">SUM(P6:R6)</f>
        <v>1017394.718473</v>
      </c>
      <c r="P6" s="14">
        <f t="shared" ref="P6:R6" si="8">SUM(P7:P15)</f>
        <v>253599.718473</v>
      </c>
      <c r="Q6" s="14">
        <f t="shared" si="8"/>
        <v>592061</v>
      </c>
      <c r="R6" s="14">
        <f t="shared" si="8"/>
        <v>171734</v>
      </c>
      <c r="S6" s="14">
        <f t="shared" ref="S6:S20" si="9">SUM(T6:V6)</f>
        <v>-269347</v>
      </c>
      <c r="T6" s="14">
        <f t="shared" ref="T6:V6" si="10">SUM(T7:T15)</f>
        <v>-80333</v>
      </c>
      <c r="U6" s="14">
        <f t="shared" si="10"/>
        <v>-190090</v>
      </c>
      <c r="V6" s="14">
        <f t="shared" si="10"/>
        <v>1076</v>
      </c>
      <c r="W6" s="14">
        <f t="shared" ref="W6:Z6" si="11">O6+S6</f>
        <v>748047.718473</v>
      </c>
      <c r="X6" s="14">
        <f t="shared" si="11"/>
        <v>173266.718473</v>
      </c>
      <c r="Y6" s="14">
        <f t="shared" si="11"/>
        <v>401971</v>
      </c>
      <c r="Z6" s="14">
        <f t="shared" si="11"/>
        <v>172810</v>
      </c>
    </row>
    <row r="7" s="3" customFormat="1" ht="40" customHeight="1" spans="1:26">
      <c r="A7" s="13" t="s">
        <v>15</v>
      </c>
      <c r="B7" s="14">
        <f t="shared" si="0"/>
        <v>1112367.4424</v>
      </c>
      <c r="C7" s="14">
        <v>462643.52</v>
      </c>
      <c r="D7" s="14">
        <f t="shared" ref="D7:I7" si="12">SUM(D8:D9)</f>
        <v>513300</v>
      </c>
      <c r="E7" s="14">
        <f t="shared" si="12"/>
        <v>136423.9224</v>
      </c>
      <c r="F7" s="14">
        <f t="shared" si="2"/>
        <v>-536218</v>
      </c>
      <c r="G7" s="14">
        <f t="shared" si="12"/>
        <v>-276044</v>
      </c>
      <c r="H7" s="14">
        <f t="shared" si="12"/>
        <v>-243750</v>
      </c>
      <c r="I7" s="14">
        <f t="shared" si="12"/>
        <v>-16424</v>
      </c>
      <c r="J7" s="14">
        <f t="shared" si="3"/>
        <v>576149.4424</v>
      </c>
      <c r="K7" s="14">
        <f t="shared" si="4"/>
        <v>186599.52</v>
      </c>
      <c r="L7" s="14">
        <f t="shared" si="5"/>
        <v>269550</v>
      </c>
      <c r="M7" s="14">
        <f t="shared" si="6"/>
        <v>119999.9224</v>
      </c>
      <c r="N7" s="27" t="s">
        <v>16</v>
      </c>
      <c r="O7" s="14">
        <f t="shared" si="7"/>
        <v>299.8</v>
      </c>
      <c r="P7" s="14">
        <v>299.8</v>
      </c>
      <c r="Q7" s="14"/>
      <c r="R7" s="14"/>
      <c r="S7" s="14">
        <f t="shared" si="9"/>
        <v>0</v>
      </c>
      <c r="T7" s="14">
        <f>SUM(T8)</f>
        <v>0</v>
      </c>
      <c r="U7" s="14"/>
      <c r="V7" s="14"/>
      <c r="W7" s="14">
        <f t="shared" ref="W7:Z7" si="13">O7+S7</f>
        <v>299.8</v>
      </c>
      <c r="X7" s="14">
        <f t="shared" si="13"/>
        <v>299.8</v>
      </c>
      <c r="Y7" s="14">
        <f t="shared" si="13"/>
        <v>0</v>
      </c>
      <c r="Z7" s="14">
        <f t="shared" si="13"/>
        <v>0</v>
      </c>
    </row>
    <row r="8" s="3" customFormat="1" ht="40" customHeight="1" spans="1:29">
      <c r="A8" s="15" t="s">
        <v>17</v>
      </c>
      <c r="B8" s="14">
        <f t="shared" si="0"/>
        <v>1110367.4424</v>
      </c>
      <c r="C8" s="14">
        <v>460643.52</v>
      </c>
      <c r="D8" s="14">
        <v>513300</v>
      </c>
      <c r="E8" s="14">
        <v>136423.9224</v>
      </c>
      <c r="F8" s="14">
        <f t="shared" si="2"/>
        <v>-554218</v>
      </c>
      <c r="G8" s="14">
        <v>-294044</v>
      </c>
      <c r="H8" s="14">
        <v>-243750</v>
      </c>
      <c r="I8" s="14">
        <v>-16424</v>
      </c>
      <c r="J8" s="14">
        <f t="shared" si="3"/>
        <v>556149.4424</v>
      </c>
      <c r="K8" s="14">
        <f t="shared" si="4"/>
        <v>166599.52</v>
      </c>
      <c r="L8" s="14">
        <f t="shared" si="5"/>
        <v>269550</v>
      </c>
      <c r="M8" s="14">
        <f t="shared" si="6"/>
        <v>119999.9224</v>
      </c>
      <c r="N8" s="28" t="s">
        <v>18</v>
      </c>
      <c r="O8" s="14">
        <f t="shared" si="7"/>
        <v>6536.783</v>
      </c>
      <c r="P8" s="14">
        <v>6069.783</v>
      </c>
      <c r="Q8" s="14">
        <v>467</v>
      </c>
      <c r="R8" s="14"/>
      <c r="S8" s="14">
        <f t="shared" si="9"/>
        <v>0</v>
      </c>
      <c r="T8" s="14"/>
      <c r="U8" s="14"/>
      <c r="V8" s="14"/>
      <c r="W8" s="14">
        <f t="shared" ref="W8:Z8" si="14">O8+S8</f>
        <v>6536.783</v>
      </c>
      <c r="X8" s="14">
        <f t="shared" si="14"/>
        <v>6069.783</v>
      </c>
      <c r="Y8" s="14">
        <f t="shared" si="14"/>
        <v>467</v>
      </c>
      <c r="Z8" s="14">
        <f t="shared" si="14"/>
        <v>0</v>
      </c>
      <c r="AC8" s="36"/>
    </row>
    <row r="9" s="3" customFormat="1" ht="40" customHeight="1" spans="1:27">
      <c r="A9" s="15" t="s">
        <v>19</v>
      </c>
      <c r="B9" s="14">
        <f t="shared" si="0"/>
        <v>2000</v>
      </c>
      <c r="C9" s="14">
        <v>2000</v>
      </c>
      <c r="D9" s="16"/>
      <c r="E9" s="16"/>
      <c r="F9" s="14">
        <f t="shared" si="2"/>
        <v>18000</v>
      </c>
      <c r="G9" s="14">
        <v>18000</v>
      </c>
      <c r="H9" s="16"/>
      <c r="I9" s="16"/>
      <c r="J9" s="14">
        <f t="shared" si="3"/>
        <v>20000</v>
      </c>
      <c r="K9" s="14">
        <f t="shared" si="4"/>
        <v>20000</v>
      </c>
      <c r="L9" s="14">
        <f t="shared" si="5"/>
        <v>0</v>
      </c>
      <c r="M9" s="14">
        <f t="shared" si="6"/>
        <v>0</v>
      </c>
      <c r="N9" s="28" t="s">
        <v>20</v>
      </c>
      <c r="O9" s="14">
        <f t="shared" si="7"/>
        <v>709251.12006</v>
      </c>
      <c r="P9" s="14">
        <v>161732.12006</v>
      </c>
      <c r="Q9" s="14">
        <v>448449</v>
      </c>
      <c r="R9" s="14">
        <v>99070</v>
      </c>
      <c r="S9" s="14">
        <f t="shared" si="9"/>
        <v>-268234</v>
      </c>
      <c r="T9" s="14">
        <v>-78783</v>
      </c>
      <c r="U9" s="14">
        <v>-190090</v>
      </c>
      <c r="V9" s="14">
        <v>639</v>
      </c>
      <c r="W9" s="14">
        <f t="shared" ref="W9:Z9" si="15">O9+S9</f>
        <v>441017.12006</v>
      </c>
      <c r="X9" s="14">
        <f t="shared" si="15"/>
        <v>82949.12006</v>
      </c>
      <c r="Y9" s="14">
        <f t="shared" si="15"/>
        <v>258359</v>
      </c>
      <c r="Z9" s="14">
        <f t="shared" si="15"/>
        <v>99709</v>
      </c>
      <c r="AA9" s="36"/>
    </row>
    <row r="10" s="3" customFormat="1" ht="40" customHeight="1" spans="1:29">
      <c r="A10" s="13" t="s">
        <v>21</v>
      </c>
      <c r="B10" s="14">
        <f t="shared" si="0"/>
        <v>5300</v>
      </c>
      <c r="C10" s="14">
        <f t="shared" ref="C10:I10" si="16">SUM(C11:C12)</f>
        <v>5300</v>
      </c>
      <c r="D10" s="14"/>
      <c r="E10" s="14">
        <v>0</v>
      </c>
      <c r="F10" s="14">
        <f t="shared" si="2"/>
        <v>-1550</v>
      </c>
      <c r="G10" s="14">
        <f t="shared" si="16"/>
        <v>-1550</v>
      </c>
      <c r="H10" s="14">
        <f t="shared" si="16"/>
        <v>0</v>
      </c>
      <c r="I10" s="14">
        <f t="shared" si="16"/>
        <v>0</v>
      </c>
      <c r="J10" s="14">
        <f t="shared" si="3"/>
        <v>3750</v>
      </c>
      <c r="K10" s="14">
        <f t="shared" si="4"/>
        <v>3750</v>
      </c>
      <c r="L10" s="14">
        <f t="shared" si="5"/>
        <v>0</v>
      </c>
      <c r="M10" s="14">
        <f t="shared" si="6"/>
        <v>0</v>
      </c>
      <c r="N10" s="27" t="s">
        <v>22</v>
      </c>
      <c r="O10" s="14">
        <f t="shared" si="7"/>
        <v>65</v>
      </c>
      <c r="P10" s="14">
        <v>9</v>
      </c>
      <c r="Q10" s="14">
        <v>56</v>
      </c>
      <c r="R10" s="14"/>
      <c r="S10" s="14">
        <f t="shared" si="9"/>
        <v>0</v>
      </c>
      <c r="T10" s="14"/>
      <c r="U10" s="14"/>
      <c r="V10" s="14"/>
      <c r="W10" s="14">
        <f t="shared" ref="W10:Z10" si="17">O10+S10</f>
        <v>65</v>
      </c>
      <c r="X10" s="14">
        <f t="shared" si="17"/>
        <v>9</v>
      </c>
      <c r="Y10" s="14">
        <f t="shared" si="17"/>
        <v>56</v>
      </c>
      <c r="Z10" s="14">
        <f t="shared" si="17"/>
        <v>0</v>
      </c>
      <c r="AC10" s="36"/>
    </row>
    <row r="11" s="3" customFormat="1" ht="40" customHeight="1" spans="1:27">
      <c r="A11" s="15" t="s">
        <v>23</v>
      </c>
      <c r="B11" s="14">
        <f t="shared" si="0"/>
        <v>3500</v>
      </c>
      <c r="C11" s="14">
        <v>3500</v>
      </c>
      <c r="D11" s="17"/>
      <c r="E11" s="17"/>
      <c r="F11" s="14">
        <f t="shared" si="2"/>
        <v>-850</v>
      </c>
      <c r="G11" s="14">
        <v>-850</v>
      </c>
      <c r="H11" s="17"/>
      <c r="I11" s="17"/>
      <c r="J11" s="14">
        <f t="shared" si="3"/>
        <v>2650</v>
      </c>
      <c r="K11" s="14">
        <f t="shared" si="4"/>
        <v>2650</v>
      </c>
      <c r="L11" s="14">
        <f t="shared" si="5"/>
        <v>0</v>
      </c>
      <c r="M11" s="14">
        <f t="shared" si="6"/>
        <v>0</v>
      </c>
      <c r="N11" s="27" t="s">
        <v>24</v>
      </c>
      <c r="O11" s="14">
        <f t="shared" si="7"/>
        <v>0</v>
      </c>
      <c r="P11" s="14"/>
      <c r="Q11" s="14"/>
      <c r="R11" s="14"/>
      <c r="S11" s="14">
        <f t="shared" si="9"/>
        <v>0</v>
      </c>
      <c r="T11" s="14"/>
      <c r="U11" s="14"/>
      <c r="V11" s="14"/>
      <c r="W11" s="14">
        <f t="shared" ref="W11:Z11" si="18">O11+S11</f>
        <v>0</v>
      </c>
      <c r="X11" s="14">
        <f t="shared" si="18"/>
        <v>0</v>
      </c>
      <c r="Y11" s="14">
        <f t="shared" si="18"/>
        <v>0</v>
      </c>
      <c r="Z11" s="14">
        <f t="shared" si="18"/>
        <v>0</v>
      </c>
      <c r="AA11" s="36"/>
    </row>
    <row r="12" s="3" customFormat="1" ht="40" customHeight="1" spans="1:29">
      <c r="A12" s="15" t="s">
        <v>25</v>
      </c>
      <c r="B12" s="14">
        <f t="shared" si="0"/>
        <v>1800</v>
      </c>
      <c r="C12" s="14">
        <v>1800</v>
      </c>
      <c r="D12" s="17"/>
      <c r="E12" s="17"/>
      <c r="F12" s="14">
        <f t="shared" si="2"/>
        <v>-700</v>
      </c>
      <c r="G12" s="14">
        <v>-700</v>
      </c>
      <c r="H12" s="17"/>
      <c r="I12" s="17"/>
      <c r="J12" s="14">
        <f t="shared" si="3"/>
        <v>1100</v>
      </c>
      <c r="K12" s="14">
        <f t="shared" si="4"/>
        <v>1100</v>
      </c>
      <c r="L12" s="14">
        <f t="shared" si="5"/>
        <v>0</v>
      </c>
      <c r="M12" s="14">
        <f t="shared" si="6"/>
        <v>0</v>
      </c>
      <c r="N12" s="27" t="s">
        <v>26</v>
      </c>
      <c r="O12" s="14">
        <f t="shared" si="7"/>
        <v>16500</v>
      </c>
      <c r="P12" s="14">
        <v>8500</v>
      </c>
      <c r="Q12" s="14">
        <v>4000</v>
      </c>
      <c r="R12" s="14">
        <v>4000</v>
      </c>
      <c r="S12" s="14">
        <f t="shared" si="9"/>
        <v>0</v>
      </c>
      <c r="T12" s="14"/>
      <c r="U12" s="14"/>
      <c r="V12" s="14"/>
      <c r="W12" s="14">
        <f t="shared" ref="W12:Z12" si="19">O12+S12</f>
        <v>16500</v>
      </c>
      <c r="X12" s="14">
        <f t="shared" si="19"/>
        <v>8500</v>
      </c>
      <c r="Y12" s="14">
        <f t="shared" si="19"/>
        <v>4000</v>
      </c>
      <c r="Z12" s="14">
        <f t="shared" si="19"/>
        <v>4000</v>
      </c>
      <c r="AC12" s="37"/>
    </row>
    <row r="13" s="3" customFormat="1" ht="40" customHeight="1" spans="1:29">
      <c r="A13" s="13" t="s">
        <v>27</v>
      </c>
      <c r="B13" s="14">
        <f t="shared" si="0"/>
        <v>32650</v>
      </c>
      <c r="C13" s="14">
        <v>16600</v>
      </c>
      <c r="D13" s="14">
        <v>13050</v>
      </c>
      <c r="E13" s="14">
        <v>3000</v>
      </c>
      <c r="F13" s="14">
        <f t="shared" si="2"/>
        <v>18997</v>
      </c>
      <c r="G13" s="14">
        <v>-6263</v>
      </c>
      <c r="H13" s="14">
        <v>8260</v>
      </c>
      <c r="I13" s="14">
        <v>17000</v>
      </c>
      <c r="J13" s="14">
        <f t="shared" si="3"/>
        <v>51647</v>
      </c>
      <c r="K13" s="14">
        <f t="shared" si="4"/>
        <v>10337</v>
      </c>
      <c r="L13" s="14">
        <f t="shared" si="5"/>
        <v>21310</v>
      </c>
      <c r="M13" s="14">
        <f t="shared" si="6"/>
        <v>20000</v>
      </c>
      <c r="N13" s="27" t="s">
        <v>28</v>
      </c>
      <c r="O13" s="14">
        <f t="shared" si="7"/>
        <v>254007.795413</v>
      </c>
      <c r="P13" s="14">
        <f>27918.795413+20000</f>
        <v>47918.795413</v>
      </c>
      <c r="Q13" s="14">
        <f>15089+124000</f>
        <v>139089</v>
      </c>
      <c r="R13" s="14">
        <v>67000</v>
      </c>
      <c r="S13" s="14">
        <f t="shared" si="9"/>
        <v>-1550</v>
      </c>
      <c r="T13" s="14">
        <f>-1550</f>
        <v>-1550</v>
      </c>
      <c r="U13" s="14"/>
      <c r="V13" s="14"/>
      <c r="W13" s="14">
        <f t="shared" ref="W13:Z13" si="20">O13+S13</f>
        <v>252457.795413</v>
      </c>
      <c r="X13" s="14">
        <f t="shared" si="20"/>
        <v>46368.795413</v>
      </c>
      <c r="Y13" s="14">
        <f t="shared" si="20"/>
        <v>139089</v>
      </c>
      <c r="Z13" s="14">
        <f t="shared" si="20"/>
        <v>67000</v>
      </c>
      <c r="AB13" s="36"/>
      <c r="AC13" s="37"/>
    </row>
    <row r="14" s="3" customFormat="1" ht="40" customHeight="1" spans="1:26">
      <c r="A14" s="13" t="s">
        <v>29</v>
      </c>
      <c r="B14" s="14">
        <f t="shared" si="0"/>
        <v>9000</v>
      </c>
      <c r="C14" s="14">
        <v>9000</v>
      </c>
      <c r="D14" s="14"/>
      <c r="E14" s="14"/>
      <c r="F14" s="14">
        <f t="shared" si="2"/>
        <v>-1800</v>
      </c>
      <c r="G14" s="14">
        <v>-1800</v>
      </c>
      <c r="H14" s="14"/>
      <c r="I14" s="14"/>
      <c r="J14" s="14">
        <f t="shared" si="3"/>
        <v>7200</v>
      </c>
      <c r="K14" s="14">
        <f t="shared" si="4"/>
        <v>7200</v>
      </c>
      <c r="L14" s="14">
        <f t="shared" si="5"/>
        <v>0</v>
      </c>
      <c r="M14" s="14">
        <f t="shared" si="6"/>
        <v>0</v>
      </c>
      <c r="N14" s="27" t="s">
        <v>30</v>
      </c>
      <c r="O14" s="14">
        <f t="shared" si="7"/>
        <v>30274</v>
      </c>
      <c r="P14" s="14">
        <v>28674</v>
      </c>
      <c r="Q14" s="14"/>
      <c r="R14" s="14">
        <v>1600</v>
      </c>
      <c r="S14" s="14">
        <f t="shared" si="9"/>
        <v>421</v>
      </c>
      <c r="T14" s="14"/>
      <c r="U14" s="14"/>
      <c r="V14" s="14">
        <v>421</v>
      </c>
      <c r="W14" s="14">
        <f t="shared" ref="W14:Z14" si="21">O14+S14</f>
        <v>30695</v>
      </c>
      <c r="X14" s="14">
        <f t="shared" si="21"/>
        <v>28674</v>
      </c>
      <c r="Y14" s="14">
        <f t="shared" si="21"/>
        <v>0</v>
      </c>
      <c r="Z14" s="14">
        <f t="shared" si="21"/>
        <v>2021</v>
      </c>
    </row>
    <row r="15" s="3" customFormat="1" ht="40" customHeight="1" spans="1:26">
      <c r="A15" s="13" t="s">
        <v>31</v>
      </c>
      <c r="B15" s="14">
        <f t="shared" si="0"/>
        <v>0</v>
      </c>
      <c r="C15" s="14"/>
      <c r="D15" s="14"/>
      <c r="E15" s="14"/>
      <c r="F15" s="14">
        <f t="shared" si="2"/>
        <v>0</v>
      </c>
      <c r="G15" s="14"/>
      <c r="H15" s="14"/>
      <c r="I15" s="14"/>
      <c r="J15" s="14">
        <f t="shared" si="3"/>
        <v>0</v>
      </c>
      <c r="K15" s="14">
        <f t="shared" si="4"/>
        <v>0</v>
      </c>
      <c r="L15" s="14">
        <f t="shared" si="5"/>
        <v>0</v>
      </c>
      <c r="M15" s="14">
        <f t="shared" si="6"/>
        <v>0</v>
      </c>
      <c r="N15" s="27" t="s">
        <v>32</v>
      </c>
      <c r="O15" s="14">
        <f t="shared" si="7"/>
        <v>460.22</v>
      </c>
      <c r="P15" s="14">
        <v>396.22</v>
      </c>
      <c r="Q15" s="14"/>
      <c r="R15" s="14">
        <v>64</v>
      </c>
      <c r="S15" s="14">
        <f t="shared" si="9"/>
        <v>16</v>
      </c>
      <c r="T15" s="14"/>
      <c r="U15" s="14"/>
      <c r="V15" s="14">
        <v>16</v>
      </c>
      <c r="W15" s="14">
        <f t="shared" ref="W15:Z15" si="22">O15+S15</f>
        <v>476.22</v>
      </c>
      <c r="X15" s="14">
        <f t="shared" si="22"/>
        <v>396.22</v>
      </c>
      <c r="Y15" s="14">
        <f t="shared" si="22"/>
        <v>0</v>
      </c>
      <c r="Z15" s="14">
        <f t="shared" si="22"/>
        <v>80</v>
      </c>
    </row>
    <row r="16" s="3" customFormat="1" ht="40" customHeight="1" spans="1:26">
      <c r="A16" s="18" t="s">
        <v>33</v>
      </c>
      <c r="B16" s="14">
        <f t="shared" si="0"/>
        <v>2670.74</v>
      </c>
      <c r="C16" s="14">
        <v>1670.74</v>
      </c>
      <c r="D16" s="14">
        <v>1000</v>
      </c>
      <c r="E16" s="14"/>
      <c r="F16" s="14">
        <f t="shared" si="2"/>
        <v>0</v>
      </c>
      <c r="G16" s="19"/>
      <c r="H16" s="14"/>
      <c r="I16" s="14"/>
      <c r="J16" s="14">
        <f t="shared" si="3"/>
        <v>2670.74</v>
      </c>
      <c r="K16" s="14">
        <f t="shared" si="4"/>
        <v>1670.74</v>
      </c>
      <c r="L16" s="14">
        <f t="shared" si="5"/>
        <v>1000</v>
      </c>
      <c r="M16" s="29">
        <f t="shared" si="6"/>
        <v>0</v>
      </c>
      <c r="N16" s="27" t="s">
        <v>34</v>
      </c>
      <c r="O16" s="14">
        <f t="shared" si="7"/>
        <v>0</v>
      </c>
      <c r="P16" s="14"/>
      <c r="Q16" s="14"/>
      <c r="R16" s="14"/>
      <c r="S16" s="14">
        <f t="shared" si="9"/>
        <v>0</v>
      </c>
      <c r="T16" s="14"/>
      <c r="U16" s="14"/>
      <c r="V16" s="14"/>
      <c r="W16" s="14">
        <f t="shared" ref="W16:Z16" si="23">O16+S16</f>
        <v>0</v>
      </c>
      <c r="X16" s="14">
        <f t="shared" si="23"/>
        <v>0</v>
      </c>
      <c r="Y16" s="14">
        <f t="shared" si="23"/>
        <v>0</v>
      </c>
      <c r="Z16" s="14">
        <f t="shared" si="23"/>
        <v>0</v>
      </c>
    </row>
    <row r="17" s="3" customFormat="1" ht="40" customHeight="1" spans="1:26">
      <c r="A17" s="18" t="s">
        <v>35</v>
      </c>
      <c r="B17" s="14">
        <f t="shared" si="0"/>
        <v>0</v>
      </c>
      <c r="C17" s="14"/>
      <c r="D17" s="14"/>
      <c r="E17" s="14"/>
      <c r="F17" s="14">
        <f t="shared" si="2"/>
        <v>0</v>
      </c>
      <c r="G17" s="19"/>
      <c r="H17" s="14"/>
      <c r="I17" s="14"/>
      <c r="J17" s="14">
        <f t="shared" si="3"/>
        <v>0</v>
      </c>
      <c r="K17" s="14">
        <f t="shared" si="4"/>
        <v>0</v>
      </c>
      <c r="L17" s="14">
        <f t="shared" si="5"/>
        <v>0</v>
      </c>
      <c r="M17" s="29">
        <f t="shared" si="6"/>
        <v>0</v>
      </c>
      <c r="N17" s="27" t="s">
        <v>36</v>
      </c>
      <c r="O17" s="14">
        <f t="shared" si="7"/>
        <v>62651</v>
      </c>
      <c r="P17" s="14">
        <v>62651</v>
      </c>
      <c r="Q17" s="14"/>
      <c r="R17" s="14"/>
      <c r="S17" s="14">
        <f t="shared" si="9"/>
        <v>-35406</v>
      </c>
      <c r="T17" s="14">
        <v>-35406</v>
      </c>
      <c r="U17" s="14"/>
      <c r="V17" s="14"/>
      <c r="W17" s="14">
        <f t="shared" ref="W17:Z17" si="24">O17+S17</f>
        <v>27245</v>
      </c>
      <c r="X17" s="14">
        <f t="shared" si="24"/>
        <v>27245</v>
      </c>
      <c r="Y17" s="14">
        <f t="shared" si="24"/>
        <v>0</v>
      </c>
      <c r="Z17" s="14">
        <f t="shared" si="24"/>
        <v>0</v>
      </c>
    </row>
    <row r="18" s="3" customFormat="1" ht="40" customHeight="1" spans="1:26">
      <c r="A18" s="18" t="s">
        <v>37</v>
      </c>
      <c r="B18" s="14">
        <f t="shared" si="0"/>
        <v>0</v>
      </c>
      <c r="C18" s="14"/>
      <c r="D18" s="14"/>
      <c r="E18" s="14"/>
      <c r="F18" s="14">
        <f t="shared" si="2"/>
        <v>0</v>
      </c>
      <c r="G18" s="19"/>
      <c r="H18" s="14"/>
      <c r="I18" s="14"/>
      <c r="J18" s="14">
        <f t="shared" si="3"/>
        <v>0</v>
      </c>
      <c r="K18" s="14">
        <f t="shared" si="4"/>
        <v>0</v>
      </c>
      <c r="L18" s="14">
        <f t="shared" si="5"/>
        <v>0</v>
      </c>
      <c r="M18" s="29">
        <f t="shared" si="6"/>
        <v>0</v>
      </c>
      <c r="N18" s="27" t="s">
        <v>38</v>
      </c>
      <c r="O18" s="14">
        <f t="shared" si="7"/>
        <v>350406.3476</v>
      </c>
      <c r="P18" s="14">
        <v>235506.3476</v>
      </c>
      <c r="Q18" s="14">
        <v>74400</v>
      </c>
      <c r="R18" s="14">
        <v>40500</v>
      </c>
      <c r="S18" s="14">
        <f t="shared" si="9"/>
        <v>-215931</v>
      </c>
      <c r="T18" s="14">
        <f>-206384+36353</f>
        <v>-170031</v>
      </c>
      <c r="U18" s="14">
        <v>-45400</v>
      </c>
      <c r="V18" s="14">
        <v>-500</v>
      </c>
      <c r="W18" s="14">
        <f t="shared" ref="W18:Z18" si="25">O18+S18</f>
        <v>134475.3476</v>
      </c>
      <c r="X18" s="14">
        <f t="shared" si="25"/>
        <v>65475.3476</v>
      </c>
      <c r="Y18" s="14">
        <f t="shared" si="25"/>
        <v>29000</v>
      </c>
      <c r="Z18" s="14">
        <f t="shared" si="25"/>
        <v>40000</v>
      </c>
    </row>
    <row r="19" s="3" customFormat="1" ht="40" customHeight="1" spans="1:26">
      <c r="A19" s="18" t="s">
        <v>39</v>
      </c>
      <c r="B19" s="14">
        <f t="shared" si="0"/>
        <v>16500</v>
      </c>
      <c r="C19" s="14">
        <v>8500</v>
      </c>
      <c r="D19" s="14">
        <v>4000</v>
      </c>
      <c r="E19" s="14">
        <v>4000</v>
      </c>
      <c r="F19" s="14">
        <f t="shared" si="2"/>
        <v>0</v>
      </c>
      <c r="G19" s="19"/>
      <c r="H19" s="14"/>
      <c r="I19" s="14"/>
      <c r="J19" s="14">
        <f t="shared" si="3"/>
        <v>16500</v>
      </c>
      <c r="K19" s="14">
        <f t="shared" si="4"/>
        <v>8500</v>
      </c>
      <c r="L19" s="14">
        <f t="shared" si="5"/>
        <v>4000</v>
      </c>
      <c r="M19" s="29">
        <f t="shared" si="6"/>
        <v>4000</v>
      </c>
      <c r="N19" s="27" t="s">
        <v>40</v>
      </c>
      <c r="O19" s="14">
        <f t="shared" si="7"/>
        <v>17123</v>
      </c>
      <c r="P19" s="14">
        <v>12950</v>
      </c>
      <c r="Q19" s="14">
        <v>4173</v>
      </c>
      <c r="R19" s="14"/>
      <c r="S19" s="14">
        <f t="shared" si="9"/>
        <v>0</v>
      </c>
      <c r="T19" s="14"/>
      <c r="U19" s="14"/>
      <c r="V19" s="14"/>
      <c r="W19" s="14">
        <f t="shared" ref="W19:Z19" si="26">O19+S19</f>
        <v>17123</v>
      </c>
      <c r="X19" s="14">
        <f t="shared" si="26"/>
        <v>12950</v>
      </c>
      <c r="Y19" s="14">
        <f t="shared" si="26"/>
        <v>4173</v>
      </c>
      <c r="Z19" s="14">
        <f t="shared" si="26"/>
        <v>0</v>
      </c>
    </row>
    <row r="20" s="3" customFormat="1" ht="40" customHeight="1" spans="1:26">
      <c r="A20" s="18" t="s">
        <v>41</v>
      </c>
      <c r="B20" s="14">
        <f t="shared" si="0"/>
        <v>252492</v>
      </c>
      <c r="C20" s="14">
        <f>26692+20000</f>
        <v>46692</v>
      </c>
      <c r="D20" s="14">
        <f>14800+124000</f>
        <v>138800</v>
      </c>
      <c r="E20" s="14">
        <v>67000</v>
      </c>
      <c r="F20" s="14">
        <f t="shared" si="2"/>
        <v>0</v>
      </c>
      <c r="G20" s="19">
        <f>K20-C20</f>
        <v>0</v>
      </c>
      <c r="H20" s="14"/>
      <c r="I20" s="14"/>
      <c r="J20" s="14">
        <f t="shared" si="3"/>
        <v>252492</v>
      </c>
      <c r="K20" s="14">
        <v>46692</v>
      </c>
      <c r="L20" s="14">
        <f t="shared" si="5"/>
        <v>138800</v>
      </c>
      <c r="M20" s="29">
        <f t="shared" si="6"/>
        <v>67000</v>
      </c>
      <c r="N20" s="27" t="s">
        <v>42</v>
      </c>
      <c r="O20" s="14">
        <f t="shared" si="7"/>
        <v>684.642480000068</v>
      </c>
      <c r="P20" s="14"/>
      <c r="Q20" s="14">
        <v>669.642480000068</v>
      </c>
      <c r="R20" s="14">
        <v>15</v>
      </c>
      <c r="S20" s="14">
        <f t="shared" si="9"/>
        <v>113</v>
      </c>
      <c r="T20" s="14">
        <v>113</v>
      </c>
      <c r="U20" s="14"/>
      <c r="V20" s="14"/>
      <c r="W20" s="14">
        <f t="shared" ref="W20:Z20" si="27">O20+S20</f>
        <v>797.642480000068</v>
      </c>
      <c r="X20" s="14">
        <f t="shared" si="27"/>
        <v>113</v>
      </c>
      <c r="Y20" s="14">
        <f t="shared" si="27"/>
        <v>669.642480000068</v>
      </c>
      <c r="Z20" s="14">
        <f t="shared" si="27"/>
        <v>15</v>
      </c>
    </row>
    <row r="21" s="3" customFormat="1" ht="40" customHeight="1" spans="1:27">
      <c r="A21" s="18" t="s">
        <v>43</v>
      </c>
      <c r="B21" s="14">
        <f t="shared" si="0"/>
        <v>17279.806073</v>
      </c>
      <c r="C21" s="17">
        <v>14300.806073</v>
      </c>
      <c r="D21" s="17">
        <v>1154</v>
      </c>
      <c r="E21" s="17">
        <v>1825</v>
      </c>
      <c r="F21" s="14">
        <f t="shared" si="2"/>
        <v>0</v>
      </c>
      <c r="G21" s="16"/>
      <c r="H21" s="16"/>
      <c r="I21" s="16"/>
      <c r="J21" s="14">
        <f t="shared" si="3"/>
        <v>17279.806073</v>
      </c>
      <c r="K21" s="14">
        <f>C21+G21</f>
        <v>14300.806073</v>
      </c>
      <c r="L21" s="30">
        <v>1154</v>
      </c>
      <c r="M21" s="29">
        <v>1825</v>
      </c>
      <c r="N21" s="27"/>
      <c r="O21" s="14"/>
      <c r="P21" s="14"/>
      <c r="Q21" s="14"/>
      <c r="R21" s="14"/>
      <c r="S21" s="14"/>
      <c r="T21" s="14"/>
      <c r="U21" s="14"/>
      <c r="V21" s="14"/>
      <c r="W21" s="14">
        <f t="shared" ref="W21:Z21" si="28">O21+S21</f>
        <v>0</v>
      </c>
      <c r="X21" s="14">
        <f t="shared" si="28"/>
        <v>0</v>
      </c>
      <c r="Y21" s="14">
        <f t="shared" si="28"/>
        <v>0</v>
      </c>
      <c r="Z21" s="14">
        <f t="shared" si="28"/>
        <v>0</v>
      </c>
      <c r="AA21" s="22"/>
    </row>
    <row r="22" s="3" customFormat="1" ht="40" customHeight="1" spans="1:28">
      <c r="A22" s="20" t="s">
        <v>44</v>
      </c>
      <c r="B22" s="14">
        <f t="shared" ref="B22:I22" si="29">SUM(B6,B16:B21)</f>
        <v>1448259.988473</v>
      </c>
      <c r="C22" s="14">
        <f t="shared" si="29"/>
        <v>564707.066073</v>
      </c>
      <c r="D22" s="14">
        <f t="shared" si="29"/>
        <v>671304</v>
      </c>
      <c r="E22" s="14">
        <f t="shared" si="29"/>
        <v>212248.9224</v>
      </c>
      <c r="F22" s="14">
        <f t="shared" si="29"/>
        <v>-520571</v>
      </c>
      <c r="G22" s="14">
        <f t="shared" si="29"/>
        <v>-285657</v>
      </c>
      <c r="H22" s="14">
        <f t="shared" si="29"/>
        <v>-235490</v>
      </c>
      <c r="I22" s="14">
        <f t="shared" si="29"/>
        <v>576</v>
      </c>
      <c r="J22" s="14">
        <f t="shared" si="3"/>
        <v>927688.988473</v>
      </c>
      <c r="K22" s="14">
        <f>C22+G22</f>
        <v>279050.066073</v>
      </c>
      <c r="L22" s="14">
        <f>D22+H22</f>
        <v>435814</v>
      </c>
      <c r="M22" s="29">
        <f>E22+I22</f>
        <v>212824.9224</v>
      </c>
      <c r="N22" s="31" t="s">
        <v>45</v>
      </c>
      <c r="O22" s="14">
        <f>SUM(P22:R22)</f>
        <v>1448259.708553</v>
      </c>
      <c r="P22" s="14">
        <f t="shared" ref="P22:R22" si="30">SUM(P6,P16:P20)</f>
        <v>564707.066073</v>
      </c>
      <c r="Q22" s="14">
        <f t="shared" si="30"/>
        <v>671303.64248</v>
      </c>
      <c r="R22" s="14">
        <f t="shared" si="30"/>
        <v>212249</v>
      </c>
      <c r="S22" s="14">
        <f>SUM(T22:V22)</f>
        <v>-520571</v>
      </c>
      <c r="T22" s="14">
        <f t="shared" ref="T22:W22" si="31">SUM(T6,T16:T20)</f>
        <v>-285657</v>
      </c>
      <c r="U22" s="14">
        <f t="shared" si="31"/>
        <v>-235490</v>
      </c>
      <c r="V22" s="14">
        <f t="shared" si="31"/>
        <v>576</v>
      </c>
      <c r="W22" s="14">
        <f t="shared" si="31"/>
        <v>927688.708553</v>
      </c>
      <c r="X22" s="14">
        <f t="shared" ref="X22:Z22" si="32">P22+T22</f>
        <v>279050.066073</v>
      </c>
      <c r="Y22" s="14">
        <f t="shared" si="32"/>
        <v>435813.64248</v>
      </c>
      <c r="Z22" s="14">
        <f t="shared" si="32"/>
        <v>212825</v>
      </c>
      <c r="AB22" s="33"/>
    </row>
    <row r="23" s="3" customFormat="1" ht="18" customHeight="1" spans="1:26">
      <c r="A23" s="21"/>
      <c r="H23" s="22"/>
      <c r="I23" s="22"/>
      <c r="L23" s="22"/>
      <c r="M23" s="22"/>
      <c r="N23" s="23"/>
      <c r="O23" s="32">
        <f>O22-O20</f>
        <v>1447575.066073</v>
      </c>
      <c r="P23" s="33"/>
      <c r="R23" s="33"/>
      <c r="S23" s="33"/>
      <c r="T23" s="33"/>
      <c r="U23" s="33"/>
      <c r="V23" s="33"/>
      <c r="W23" s="32">
        <f>W22-W20</f>
        <v>926891.066073</v>
      </c>
      <c r="X23" s="33"/>
      <c r="Y23" s="33"/>
      <c r="Z23" s="33"/>
    </row>
    <row r="24" s="3" customFormat="1" ht="18" customHeight="1" spans="1:14">
      <c r="A24" s="23"/>
      <c r="H24" s="22"/>
      <c r="I24" s="22"/>
      <c r="J24" s="3">
        <f>G22-T22</f>
        <v>0</v>
      </c>
      <c r="L24" s="22"/>
      <c r="M24" s="22"/>
      <c r="N24" s="23"/>
    </row>
    <row r="25" s="3" customFormat="1" ht="18" customHeight="1" spans="1:14">
      <c r="A25" s="23"/>
      <c r="N25" s="23"/>
    </row>
    <row r="26" s="3" customFormat="1" ht="18" customHeight="1" spans="1:27">
      <c r="A26" s="23"/>
      <c r="N26" s="23"/>
      <c r="AA26" s="33"/>
    </row>
    <row r="27" s="3" customFormat="1" ht="18" customHeight="1" spans="1:14">
      <c r="A27" s="23"/>
      <c r="N27" s="23"/>
    </row>
    <row r="28" s="3" customFormat="1" ht="18" customHeight="1" spans="1:14">
      <c r="A28" s="23"/>
      <c r="N28" s="23"/>
    </row>
    <row r="29" s="3" customFormat="1" ht="18" customHeight="1" spans="1:14">
      <c r="A29" s="23"/>
      <c r="N29" s="23"/>
    </row>
    <row r="30" s="3" customFormat="1" ht="18" customHeight="1" spans="1:14">
      <c r="A30" s="23"/>
      <c r="N30" s="23"/>
    </row>
    <row r="31" s="3" customFormat="1" ht="18" customHeight="1" spans="1:14">
      <c r="A31" s="23"/>
      <c r="N31" s="23"/>
    </row>
    <row r="32" s="3" customFormat="1" ht="18" customHeight="1" spans="1:14">
      <c r="A32" s="23"/>
      <c r="N32" s="23"/>
    </row>
    <row r="33" s="3" customFormat="1" ht="18" customHeight="1" spans="1:14">
      <c r="A33" s="23"/>
      <c r="N33" s="23"/>
    </row>
    <row r="34" s="3" customFormat="1" ht="18" customHeight="1" spans="1:14">
      <c r="A34" s="23"/>
      <c r="N34" s="23"/>
    </row>
    <row r="35" s="3" customFormat="1" ht="18" customHeight="1" spans="1:14">
      <c r="A35" s="23"/>
      <c r="N35" s="23"/>
    </row>
    <row r="36" s="3" customFormat="1" ht="18" customHeight="1" spans="1:14">
      <c r="A36" s="23"/>
      <c r="N36" s="23"/>
    </row>
    <row r="37" s="3" customFormat="1" ht="18" customHeight="1" spans="1:14">
      <c r="A37" s="23"/>
      <c r="N37" s="23"/>
    </row>
    <row r="38" ht="18" customHeight="1"/>
    <row r="39" ht="18" customHeight="1"/>
    <row r="40" ht="18" customHeight="1" spans="14:26">
      <c r="N40" s="34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8" customHeight="1"/>
    <row r="42" ht="18" customHeight="1"/>
    <row r="43" ht="18" customHeight="1"/>
    <row r="44" ht="18" customHeight="1"/>
    <row r="45" s="5" customFormat="1" ht="18" customHeight="1" spans="1:26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6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</sheetData>
  <mergeCells count="10">
    <mergeCell ref="A2:Z2"/>
    <mergeCell ref="A3:Z3"/>
    <mergeCell ref="B4:E4"/>
    <mergeCell ref="F4:I4"/>
    <mergeCell ref="J4:M4"/>
    <mergeCell ref="O4:R4"/>
    <mergeCell ref="S4:V4"/>
    <mergeCell ref="W4:Z4"/>
    <mergeCell ref="A4:A5"/>
    <mergeCell ref="N4:N5"/>
  </mergeCells>
  <printOptions horizontalCentered="1"/>
  <pageMargins left="0.75" right="0.75" top="1" bottom="1" header="0.5" footer="0.5"/>
  <pageSetup paperSize="8" scale="64" firstPageNumber="93" orientation="landscape" useFirstPageNumber="1" horizont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河源市财政局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政府性基金预算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黄志基</dc:creator>
  <cp:lastModifiedBy>黄志基</cp:lastModifiedBy>
  <dcterms:created xsi:type="dcterms:W3CDTF">2021-01-07T08:32:05Z</dcterms:created>
  <dcterms:modified xsi:type="dcterms:W3CDTF">2021-01-07T08:32:24Z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</Properties>
</file>