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765"/>
  </bookViews>
  <sheets>
    <sheet name="总表" sheetId="1" r:id="rId1"/>
    <sheet name="附件1-1重点传染病监测能力建设项目" sheetId="2" r:id="rId2"/>
    <sheet name="附件1-2基层疫情防控能力提升项目" sheetId="4" r:id="rId3"/>
    <sheet name="附件1-3基层呼吸系统疾病早筛干预项目" sheetId="3" r:id="rId4"/>
    <sheet name="附件1-4基层医疗卫生机构重大疫情救治能力人才培训项目" sheetId="5" r:id="rId5"/>
  </sheets>
  <definedNames>
    <definedName name="_xlnm.Print_Area" localSheetId="1">'附件1-1重点传染病监测能力建设项目'!$A$1:$T$14</definedName>
    <definedName name="_xlnm.Print_Titles" localSheetId="1">'附件1-1重点传染病监测能力建设项目'!$2:$6</definedName>
    <definedName name="_xlnm.Print_Area" localSheetId="3">'附件1-3基层呼吸系统疾病早筛干预项目'!$A$1:$J$11</definedName>
    <definedName name="_xlnm.Print_Titles" localSheetId="3">'附件1-3基层呼吸系统疾病早筛干预项目'!$4:$5</definedName>
    <definedName name="_xlnm._FilterDatabase" localSheetId="3" hidden="1">'附件1-3基层呼吸系统疾病早筛干预项目'!$A$5:$IC$11</definedName>
    <definedName name="_xlnm.Print_Area" localSheetId="2">'附件1-2基层疫情防控能力提升项目'!$A$1:$J$14</definedName>
    <definedName name="_xlnm.Print_Titles" localSheetId="2">'附件1-2基层疫情防控能力提升项目'!$4:$5</definedName>
    <definedName name="_xlnm._FilterDatabase" localSheetId="2" hidden="1">'附件1-2基层疫情防控能力提升项目'!#REF!</definedName>
  </definedNames>
  <calcPr calcId="144525"/>
</workbook>
</file>

<file path=xl/sharedStrings.xml><?xml version="1.0" encoding="utf-8"?>
<sst xmlns="http://schemas.openxmlformats.org/spreadsheetml/2006/main" count="83">
  <si>
    <t>附件1</t>
  </si>
  <si>
    <t>2020年公共卫生体系建设和重大疫情防控救治体系建设资金(第二批）分配表</t>
  </si>
  <si>
    <t>金额单位：万元</t>
  </si>
  <si>
    <t>单位</t>
  </si>
  <si>
    <t>合计</t>
  </si>
  <si>
    <t>公共卫生体系建设</t>
  </si>
  <si>
    <t>重大疫情防控救治体系建设</t>
  </si>
  <si>
    <t>小计</t>
  </si>
  <si>
    <t>新冠肺炎等重点传染病监测和能力建设</t>
  </si>
  <si>
    <t>基层疫情防控能力提升</t>
  </si>
  <si>
    <t>基层呼吸系统疾病早期筛查干预能力提升</t>
  </si>
  <si>
    <t>基层医疗卫生机构重大疫情救治能力人才培训</t>
  </si>
  <si>
    <t>市疾病预防控制中心</t>
  </si>
  <si>
    <t>市职业病（慢性病）院</t>
  </si>
  <si>
    <t>市精神卫生中心</t>
  </si>
  <si>
    <t>源城区</t>
  </si>
  <si>
    <t>东源县</t>
  </si>
  <si>
    <t>和平县</t>
  </si>
  <si>
    <t>江东新区</t>
  </si>
  <si>
    <t>连平县</t>
  </si>
  <si>
    <t>龙川县</t>
  </si>
  <si>
    <t>紫金县</t>
  </si>
  <si>
    <t>注：本表是《广东省财政厅关于安排2020年公共卫生体系建设和重大疫情防控救治体系建设中央补助资金的通知》（粤财社〔2020〕163号）中的补助资金分配总表进行分配。</t>
  </si>
  <si>
    <t>附件1-1</t>
  </si>
  <si>
    <t>2020年新冠肺炎等重点传染病监测和能力建设项目资金测算表</t>
  </si>
  <si>
    <t>金额：万元</t>
  </si>
  <si>
    <t>项目单位</t>
  </si>
  <si>
    <t>本次补助金额</t>
  </si>
  <si>
    <t>1.重点传染病监测</t>
  </si>
  <si>
    <t>2.新冠肺炎常规监测</t>
  </si>
  <si>
    <t>3.重点场所（人、环境、食品）新冠监测</t>
  </si>
  <si>
    <t>4.现场流调信息采集移动终端设备配置</t>
  </si>
  <si>
    <t>5.实验室能力建设</t>
  </si>
  <si>
    <t>任务数</t>
  </si>
  <si>
    <t>补助金额</t>
  </si>
  <si>
    <t>监测哨点任务数（份）</t>
  </si>
  <si>
    <t>新冠检测数(含多病原）（项次）</t>
  </si>
  <si>
    <t>实验室检测数(含多病原）（项次）</t>
  </si>
  <si>
    <t>任务单位数量</t>
  </si>
  <si>
    <t>补助标准</t>
  </si>
  <si>
    <t>疾控实验室能力建设</t>
  </si>
  <si>
    <t>结核病、性病防治实验室能力建设</t>
  </si>
  <si>
    <t>监测病种项目数</t>
  </si>
  <si>
    <t>实验室检测数（项次）</t>
  </si>
  <si>
    <t>不具备核酸检测能力单位数量</t>
  </si>
  <si>
    <t>市疾控中心</t>
  </si>
  <si>
    <t>市慢病院</t>
  </si>
  <si>
    <t>东源县疾控中心</t>
  </si>
  <si>
    <t>东源县慢病院</t>
  </si>
  <si>
    <t>和平县疾控中心</t>
  </si>
  <si>
    <t>和平县慢病院</t>
  </si>
  <si>
    <t>备注：
1. 根据《新冠肺炎等重点传染病监测和能力建设管理工作指南》，重点传染病监测与能力提升项目包含22个传染病网络监测项目，28个传染病哨点医院监测项目，37个哨点疾控机构监测项目，137个基层疫情防控能力提升项目，本表中根据国家有关监测项目要求分解汇总了各类传染病的监测哨点任务数和监测（检测）样本任务量。
2.重点传染病监测包括了登革热、鼠疫、布病、狂犬病、流感、SARS人禽流感、手足口病等传染病监测，致病菌网络监测和医院感染监测。补助经费用于项目管理、样本采集、运送和实验室检测。测算标准：采样送样0.0028万元/份*任务数；实验室检测0.008万元/个*任务数。
3.新冠肺炎常规监测项目任务量和重点场所（人、环境、食品）新冠病毒监测项目任务量省下达我市全市监测量，各县区监测量由市疾控中心根据疫情防控实际需要再行分配，也可由各县区负责样本采集、运送，由市疾控中心统一检测，补助经费由市疾控中心根据实际工作量进行再分配。补助经费用于样本采集、运送和新冠病毒实验室检测（含多病原检测），测算标准：0.032万元/份*任务数。
4.现场流调信息采集移动终端设备配置项目补助经费用于开展现场流调信息采集各项设备购置，测算标准：广州、深圳、佛山按照10万元/单位*任务数；珠海、东莞、中山（未设置县区疾控中心）按照20万元/单位*任务数；其余15个地市按照15万元/单位*任务数。
6.实验室能力建设。
⑴疾控中心实验室能力建设项目。重点补助目前尚未具备新冠病毒核酸检测能力的64个县级疾控中心（我市是和平县疾控中心）开展能力建设，配齐仪器设备，使其全部具备开展核酸检测能力。测算标准：150万/单位*任务数。
⑵结核病、性病防治机构实验室能力建设项目。地市和县区级防治机构实验室每间补助14万元，用于实验室能力提升。</t>
  </si>
  <si>
    <t>附件1-2</t>
  </si>
  <si>
    <t>2020年基层疫情防控能力提升项目资金测算表</t>
  </si>
  <si>
    <t>心理危机干预人员培训</t>
  </si>
  <si>
    <t>基层疾控人才能力建设（含现场流行病学调查，实验室检测能力，信息技术培训和短期人才培训）</t>
  </si>
  <si>
    <t>基层医疗卫生机构的培训人数</t>
  </si>
  <si>
    <t>县级层面的培训人数</t>
  </si>
  <si>
    <t>市级层面的培训人数</t>
  </si>
  <si>
    <t>培训人数合计</t>
  </si>
  <si>
    <r>
      <rPr>
        <b/>
        <sz val="12"/>
        <rFont val="仿宋"/>
        <charset val="134"/>
      </rPr>
      <t>总费用（每人培训</t>
    </r>
    <r>
      <rPr>
        <b/>
        <sz val="12"/>
        <rFont val="仿宋"/>
        <charset val="0"/>
      </rPr>
      <t>4</t>
    </r>
    <r>
      <rPr>
        <b/>
        <sz val="12"/>
        <rFont val="仿宋"/>
        <charset val="134"/>
      </rPr>
      <t>天，每人天培训费用</t>
    </r>
    <r>
      <rPr>
        <b/>
        <sz val="12"/>
        <rFont val="仿宋"/>
        <charset val="0"/>
      </rPr>
      <t>500</t>
    </r>
    <r>
      <rPr>
        <b/>
        <sz val="12"/>
        <rFont val="仿宋"/>
        <charset val="134"/>
      </rPr>
      <t>元）</t>
    </r>
  </si>
  <si>
    <t>连平县疾控中心</t>
  </si>
  <si>
    <t>龙川县疾控中心</t>
  </si>
  <si>
    <t>紫金县疾控中心</t>
  </si>
  <si>
    <r>
      <rPr>
        <sz val="12"/>
        <rFont val="仿宋"/>
        <charset val="134"/>
      </rPr>
      <t>说明：</t>
    </r>
    <r>
      <rPr>
        <sz val="12"/>
        <rFont val="仿宋"/>
        <charset val="0"/>
      </rPr>
      <t xml:space="preserve">
1.</t>
    </r>
    <r>
      <rPr>
        <sz val="12"/>
        <rFont val="仿宋"/>
        <charset val="134"/>
      </rPr>
      <t>心理危机干预队伍培训：每个地市培训三个层面人员：一是每个基层医疗卫生机构培训心理危机干预人员</t>
    </r>
    <r>
      <rPr>
        <sz val="12"/>
        <rFont val="仿宋"/>
        <charset val="0"/>
      </rPr>
      <t>1</t>
    </r>
    <r>
      <rPr>
        <sz val="12"/>
        <rFont val="仿宋"/>
        <charset val="134"/>
      </rPr>
      <t>名；二是每个县培训县级层面心理危机干预人员</t>
    </r>
    <r>
      <rPr>
        <sz val="12"/>
        <rFont val="仿宋"/>
        <charset val="0"/>
      </rPr>
      <t>10</t>
    </r>
    <r>
      <rPr>
        <sz val="12"/>
        <rFont val="仿宋"/>
        <charset val="134"/>
      </rPr>
      <t>名；三是每个市培训市级层面心理危机干预人员</t>
    </r>
    <r>
      <rPr>
        <sz val="12"/>
        <rFont val="仿宋"/>
        <charset val="0"/>
      </rPr>
      <t>30</t>
    </r>
    <r>
      <rPr>
        <sz val="12"/>
        <rFont val="仿宋"/>
        <charset val="134"/>
      </rPr>
      <t>名。</t>
    </r>
    <r>
      <rPr>
        <sz val="12"/>
        <rFont val="仿宋"/>
        <charset val="0"/>
      </rPr>
      <t xml:space="preserve">
2.</t>
    </r>
    <r>
      <rPr>
        <sz val="12"/>
        <rFont val="仿宋"/>
        <charset val="134"/>
      </rPr>
      <t>基层疾控人才能力建设，测算标准：广州、深圳、佛山</t>
    </r>
    <r>
      <rPr>
        <sz val="12"/>
        <rFont val="仿宋"/>
        <charset val="0"/>
      </rPr>
      <t>7</t>
    </r>
    <r>
      <rPr>
        <sz val="12"/>
        <rFont val="仿宋"/>
        <charset val="134"/>
      </rPr>
      <t>万元</t>
    </r>
    <r>
      <rPr>
        <sz val="12"/>
        <rFont val="仿宋"/>
        <charset val="0"/>
      </rPr>
      <t>/</t>
    </r>
    <r>
      <rPr>
        <sz val="12"/>
        <rFont val="仿宋"/>
        <charset val="134"/>
      </rPr>
      <t>个</t>
    </r>
    <r>
      <rPr>
        <sz val="12"/>
        <rFont val="仿宋"/>
        <charset val="0"/>
      </rPr>
      <t>*</t>
    </r>
    <r>
      <rPr>
        <sz val="12"/>
        <rFont val="仿宋"/>
        <charset val="134"/>
      </rPr>
      <t>任务数；珠海、东莞、中山没有设置区县疾控中心</t>
    </r>
    <r>
      <rPr>
        <sz val="12"/>
        <rFont val="仿宋"/>
        <charset val="0"/>
      </rPr>
      <t>14</t>
    </r>
    <r>
      <rPr>
        <sz val="12"/>
        <rFont val="仿宋"/>
        <charset val="134"/>
      </rPr>
      <t>万元</t>
    </r>
    <r>
      <rPr>
        <sz val="12"/>
        <rFont val="仿宋"/>
        <charset val="0"/>
      </rPr>
      <t>/</t>
    </r>
    <r>
      <rPr>
        <sz val="12"/>
        <rFont val="仿宋"/>
        <charset val="134"/>
      </rPr>
      <t>个</t>
    </r>
    <r>
      <rPr>
        <sz val="12"/>
        <rFont val="仿宋"/>
        <charset val="0"/>
      </rPr>
      <t>*</t>
    </r>
    <r>
      <rPr>
        <sz val="12"/>
        <rFont val="仿宋"/>
        <charset val="134"/>
      </rPr>
      <t>任务数；其他</t>
    </r>
    <r>
      <rPr>
        <sz val="12"/>
        <rFont val="仿宋"/>
        <charset val="0"/>
      </rPr>
      <t>15</t>
    </r>
    <r>
      <rPr>
        <sz val="12"/>
        <rFont val="仿宋"/>
        <charset val="134"/>
      </rPr>
      <t>个地市</t>
    </r>
    <r>
      <rPr>
        <sz val="12"/>
        <rFont val="仿宋"/>
        <charset val="0"/>
      </rPr>
      <t>15</t>
    </r>
    <r>
      <rPr>
        <sz val="12"/>
        <rFont val="仿宋"/>
        <charset val="134"/>
      </rPr>
      <t>万元</t>
    </r>
    <r>
      <rPr>
        <sz val="12"/>
        <rFont val="仿宋"/>
        <charset val="0"/>
      </rPr>
      <t>/</t>
    </r>
    <r>
      <rPr>
        <sz val="12"/>
        <rFont val="仿宋"/>
        <charset val="134"/>
      </rPr>
      <t>个</t>
    </r>
    <r>
      <rPr>
        <sz val="12"/>
        <rFont val="仿宋"/>
        <charset val="0"/>
      </rPr>
      <t>*</t>
    </r>
    <r>
      <rPr>
        <sz val="12"/>
        <rFont val="仿宋"/>
        <charset val="134"/>
      </rPr>
      <t>任务数。</t>
    </r>
  </si>
  <si>
    <t>附件1-3</t>
  </si>
  <si>
    <t>2020年基层呼吸系统疾病早期筛查干预能力提升项目资金测算表</t>
  </si>
  <si>
    <t>项目管理费用</t>
  </si>
  <si>
    <t>慢阻肺监测及能力提升试点补助</t>
  </si>
  <si>
    <t>乡镇卫生院和社区卫生服务中心总数</t>
  </si>
  <si>
    <t>50%的乡镇卫生院和社区卫生服务中心试点数量</t>
  </si>
  <si>
    <t>县级疾控机构总数</t>
  </si>
  <si>
    <t>50%的县级疾控机构试点数量（选择部分市县）</t>
  </si>
  <si>
    <t>试点总数</t>
  </si>
  <si>
    <t>备注：1.安排广州医科大学附属第一医院呼吸病研究所项目管理费用100万元，负责我省项目工作的技术指导和运转管理。
      2.粤东粤西粤北地区，惠州、江门和肇庆等珠三角财力薄弱地区，每个试点机构补助9.75万元（含设备和人员培训费用）；珠三角其余地区，每个试点机构补助5万元（含设备和人员培训费用）。
      3.江东新区的临江镇、古竹镇卫生院按行政区域划入紫金县，请江东新区直接紫金县对接确定试点数量。</t>
  </si>
  <si>
    <t>附件1-4</t>
  </si>
  <si>
    <t>2020年基层医疗卫生机构重大疫情救治能力人才培训项目资金分配表</t>
  </si>
  <si>
    <t>县区</t>
  </si>
  <si>
    <t>基层医疗机构补助数（个）</t>
  </si>
  <si>
    <t>补助标准（万元/家机构）</t>
  </si>
  <si>
    <t>本次下达金额</t>
  </si>
  <si>
    <t>_</t>
  </si>
  <si>
    <t>说明:根据上级确定的项目数和补助标准，支持我市10家基层医疗卫生机构达到优质服务基层行推荐标准，每家补助11万元，共计110万元。名额分配为纳入省中心卫生院升级改造项目的龙川县麻布岗中心卫生院、紫金县蓝塘中心卫生院、东源县船塘中心卫生院各1个名额，此外全市五县二区各1个名额。</t>
  </si>
</sst>
</file>

<file path=xl/styles.xml><?xml version="1.0" encoding="utf-8"?>
<styleSheet xmlns="http://schemas.openxmlformats.org/spreadsheetml/2006/main">
  <numFmts count="13">
    <numFmt numFmtId="44" formatCode="_ &quot;￥&quot;* #,##0.00_ ;_ &quot;￥&quot;* \-#,##0.00_ ;_ &quot;￥&quot;* &quot;-&quot;??_ ;_ @_ "/>
    <numFmt numFmtId="43" formatCode="_ * #,##0.00_ ;_ * \-#,##0.00_ ;_ * &quot;-&quot;??_ ;_ @_ "/>
    <numFmt numFmtId="41" formatCode="_ * #,##0_ ;_ * \-#,##0_ ;_ * &quot;-&quot;_ ;_ @_ "/>
    <numFmt numFmtId="176" formatCode="0_);[Red]\(0\)"/>
    <numFmt numFmtId="177" formatCode="0.00_);[Red]\(0.00\)"/>
    <numFmt numFmtId="42" formatCode="_ &quot;￥&quot;* #,##0_ ;_ &quot;￥&quot;* \-#,##0_ ;_ &quot;￥&quot;* &quot;-&quot;_ ;_ @_ "/>
    <numFmt numFmtId="178" formatCode="0_ "/>
    <numFmt numFmtId="179" formatCode="0.00_ "/>
    <numFmt numFmtId="180" formatCode="#,##0.00_);[Red]\(#,##0.00\)"/>
    <numFmt numFmtId="181" formatCode="0;[Red]0"/>
    <numFmt numFmtId="182" formatCode="0.00;[Red]0.00"/>
    <numFmt numFmtId="183" formatCode="_ * #,##0.0_ ;_ * \-#,##0.0_ ;_ * &quot;-&quot;??_ ;_ @_ "/>
    <numFmt numFmtId="184" formatCode="_ * #,##0_ ;_ * \-#,##0_ ;_ * &quot;-&quot;??_ ;_ @_ "/>
  </numFmts>
  <fonts count="61">
    <font>
      <sz val="11"/>
      <color theme="1"/>
      <name val="宋体"/>
      <charset val="134"/>
      <scheme val="minor"/>
    </font>
    <font>
      <sz val="12"/>
      <name val="宋体"/>
      <charset val="134"/>
    </font>
    <font>
      <b/>
      <sz val="12"/>
      <name val="宋体"/>
      <charset val="134"/>
    </font>
    <font>
      <b/>
      <sz val="20"/>
      <name val="宋体"/>
      <charset val="134"/>
    </font>
    <font>
      <b/>
      <sz val="14"/>
      <name val="宋体"/>
      <charset val="134"/>
    </font>
    <font>
      <sz val="14"/>
      <color indexed="8"/>
      <name val="宋体"/>
      <charset val="134"/>
    </font>
    <font>
      <sz val="14"/>
      <name val="宋体"/>
      <charset val="134"/>
    </font>
    <font>
      <b/>
      <sz val="14"/>
      <color indexed="8"/>
      <name val="宋体"/>
      <charset val="134"/>
    </font>
    <font>
      <b/>
      <sz val="12"/>
      <name val="黑体"/>
      <charset val="134"/>
    </font>
    <font>
      <b/>
      <sz val="12"/>
      <name val="Times New Roman"/>
      <charset val="0"/>
    </font>
    <font>
      <sz val="12"/>
      <name val="Times New Roman"/>
      <charset val="0"/>
    </font>
    <font>
      <sz val="12"/>
      <name val="仿宋"/>
      <charset val="134"/>
    </font>
    <font>
      <sz val="12"/>
      <name val="仿宋"/>
      <charset val="0"/>
    </font>
    <font>
      <b/>
      <sz val="14"/>
      <name val="仿宋"/>
      <charset val="0"/>
    </font>
    <font>
      <b/>
      <sz val="20"/>
      <name val="仿宋"/>
      <charset val="134"/>
    </font>
    <font>
      <b/>
      <sz val="12"/>
      <name val="仿宋"/>
      <charset val="134"/>
    </font>
    <font>
      <b/>
      <sz val="11"/>
      <color indexed="8"/>
      <name val="仿宋"/>
      <charset val="134"/>
    </font>
    <font>
      <b/>
      <sz val="12"/>
      <color indexed="8"/>
      <name val="仿宋"/>
      <charset val="134"/>
    </font>
    <font>
      <sz val="11"/>
      <color indexed="8"/>
      <name val="仿宋"/>
      <charset val="134"/>
    </font>
    <font>
      <sz val="12"/>
      <color indexed="8"/>
      <name val="仿宋"/>
      <charset val="134"/>
    </font>
    <font>
      <sz val="10"/>
      <name val="仿宋"/>
      <charset val="134"/>
    </font>
    <font>
      <b/>
      <sz val="20"/>
      <name val="仿宋"/>
      <charset val="0"/>
    </font>
    <font>
      <b/>
      <sz val="16"/>
      <name val="仿宋"/>
      <charset val="0"/>
    </font>
    <font>
      <b/>
      <sz val="12"/>
      <name val="仿宋"/>
      <charset val="0"/>
    </font>
    <font>
      <b/>
      <sz val="12"/>
      <color indexed="8"/>
      <name val="仿宋"/>
      <charset val="0"/>
    </font>
    <font>
      <sz val="12"/>
      <color indexed="8"/>
      <name val="仿宋"/>
      <charset val="0"/>
    </font>
    <font>
      <b/>
      <sz val="10"/>
      <color theme="1"/>
      <name val="宋体"/>
      <charset val="134"/>
    </font>
    <font>
      <b/>
      <sz val="10"/>
      <name val="宋体"/>
      <charset val="134"/>
    </font>
    <font>
      <sz val="10"/>
      <name val="宋体"/>
      <charset val="134"/>
    </font>
    <font>
      <sz val="10"/>
      <color theme="1"/>
      <name val="宋体"/>
      <charset val="134"/>
    </font>
    <font>
      <sz val="12"/>
      <color theme="1"/>
      <name val="仿宋"/>
      <charset val="134"/>
    </font>
    <font>
      <sz val="12"/>
      <color theme="1"/>
      <name val="宋体"/>
      <charset val="134"/>
    </font>
    <font>
      <b/>
      <sz val="20"/>
      <color indexed="8"/>
      <name val="仿宋"/>
      <charset val="134"/>
    </font>
    <font>
      <sz val="12"/>
      <color indexed="8"/>
      <name val="宋体"/>
      <charset val="134"/>
    </font>
    <font>
      <sz val="11"/>
      <name val="宋体"/>
      <charset val="134"/>
    </font>
    <font>
      <sz val="10"/>
      <color indexed="8"/>
      <name val="宋体"/>
      <charset val="134"/>
    </font>
    <font>
      <b/>
      <sz val="12"/>
      <color theme="1"/>
      <name val="仿宋"/>
      <charset val="134"/>
    </font>
    <font>
      <sz val="12"/>
      <color theme="1"/>
      <name val="宋体"/>
      <charset val="134"/>
      <scheme val="minor"/>
    </font>
    <font>
      <b/>
      <sz val="20"/>
      <color theme="1"/>
      <name val="宋体"/>
      <charset val="134"/>
      <scheme val="minor"/>
    </font>
    <font>
      <b/>
      <sz val="14"/>
      <color theme="1"/>
      <name val="宋体"/>
      <charset val="134"/>
      <scheme val="minor"/>
    </font>
    <font>
      <sz val="14"/>
      <color theme="1"/>
      <name val="宋体"/>
      <charset val="134"/>
      <scheme val="minor"/>
    </font>
    <font>
      <sz val="11"/>
      <color rgb="FF9C0006"/>
      <name val="宋体"/>
      <charset val="0"/>
      <scheme val="minor"/>
    </font>
    <font>
      <sz val="11"/>
      <color rgb="FFFA7D00"/>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43" fillId="7" borderId="0" applyNumberFormat="0" applyBorder="0" applyAlignment="0" applyProtection="0">
      <alignment vertical="center"/>
    </xf>
    <xf numFmtId="0" fontId="47"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3" fillId="3" borderId="0" applyNumberFormat="0" applyBorder="0" applyAlignment="0" applyProtection="0">
      <alignment vertical="center"/>
    </xf>
    <xf numFmtId="0" fontId="41" fillId="2" borderId="0" applyNumberFormat="0" applyBorder="0" applyAlignment="0" applyProtection="0">
      <alignment vertical="center"/>
    </xf>
    <xf numFmtId="43" fontId="0" fillId="0" borderId="0" applyFont="0" applyFill="0" applyBorder="0" applyAlignment="0" applyProtection="0">
      <alignment vertical="center"/>
    </xf>
    <xf numFmtId="0" fontId="44" fillId="11"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0" fillId="14" borderId="9" applyNumberFormat="0" applyFont="0" applyAlignment="0" applyProtection="0">
      <alignment vertical="center"/>
    </xf>
    <xf numFmtId="0" fontId="44" fillId="15" borderId="0" applyNumberFormat="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7" fillId="0" borderId="6" applyNumberFormat="0" applyFill="0" applyAlignment="0" applyProtection="0">
      <alignment vertical="center"/>
    </xf>
    <xf numFmtId="0" fontId="1" fillId="0" borderId="0" applyProtection="0">
      <alignment vertical="center"/>
    </xf>
    <xf numFmtId="0" fontId="46" fillId="0" borderId="6" applyNumberFormat="0" applyFill="0" applyAlignment="0" applyProtection="0">
      <alignment vertical="center"/>
    </xf>
    <xf numFmtId="0" fontId="44" fillId="19" borderId="0" applyNumberFormat="0" applyBorder="0" applyAlignment="0" applyProtection="0">
      <alignment vertical="center"/>
    </xf>
    <xf numFmtId="0" fontId="52" fillId="0" borderId="11" applyNumberFormat="0" applyFill="0" applyAlignment="0" applyProtection="0">
      <alignment vertical="center"/>
    </xf>
    <xf numFmtId="0" fontId="44" fillId="10" borderId="0" applyNumberFormat="0" applyBorder="0" applyAlignment="0" applyProtection="0">
      <alignment vertical="center"/>
    </xf>
    <xf numFmtId="0" fontId="58" fillId="20" borderId="12" applyNumberFormat="0" applyAlignment="0" applyProtection="0">
      <alignment vertical="center"/>
    </xf>
    <xf numFmtId="0" fontId="59" fillId="20" borderId="7" applyNumberFormat="0" applyAlignment="0" applyProtection="0">
      <alignment vertical="center"/>
    </xf>
    <xf numFmtId="0" fontId="49" fillId="12" borderId="8" applyNumberFormat="0" applyAlignment="0" applyProtection="0">
      <alignment vertical="center"/>
    </xf>
    <xf numFmtId="0" fontId="43" fillId="17" borderId="0" applyNumberFormat="0" applyBorder="0" applyAlignment="0" applyProtection="0">
      <alignment vertical="center"/>
    </xf>
    <xf numFmtId="0" fontId="44" fillId="21" borderId="0" applyNumberFormat="0" applyBorder="0" applyAlignment="0" applyProtection="0">
      <alignment vertical="center"/>
    </xf>
    <xf numFmtId="0" fontId="42" fillId="0" borderId="5" applyNumberFormat="0" applyFill="0" applyAlignment="0" applyProtection="0">
      <alignment vertical="center"/>
    </xf>
    <xf numFmtId="0" fontId="56" fillId="0" borderId="10" applyNumberFormat="0" applyFill="0" applyAlignment="0" applyProtection="0">
      <alignment vertical="center"/>
    </xf>
    <xf numFmtId="0" fontId="45" fillId="8" borderId="0" applyNumberFormat="0" applyBorder="0" applyAlignment="0" applyProtection="0">
      <alignment vertical="center"/>
    </xf>
    <xf numFmtId="0" fontId="60"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51" fillId="0" borderId="0">
      <alignment vertical="center"/>
    </xf>
    <xf numFmtId="0" fontId="43" fillId="6" borderId="0" applyNumberFormat="0" applyBorder="0" applyAlignment="0" applyProtection="0">
      <alignment vertical="center"/>
    </xf>
    <xf numFmtId="0" fontId="43" fillId="25" borderId="0" applyNumberFormat="0" applyBorder="0" applyAlignment="0" applyProtection="0">
      <alignment vertical="center"/>
    </xf>
    <xf numFmtId="0" fontId="43" fillId="4"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13" borderId="0" applyNumberFormat="0" applyBorder="0" applyAlignment="0" applyProtection="0">
      <alignment vertical="center"/>
    </xf>
    <xf numFmtId="0" fontId="43" fillId="26" borderId="0" applyNumberFormat="0" applyBorder="0" applyAlignment="0" applyProtection="0">
      <alignment vertical="center"/>
    </xf>
    <xf numFmtId="0" fontId="43" fillId="18" borderId="0" applyNumberFormat="0" applyBorder="0" applyAlignment="0" applyProtection="0">
      <alignment vertical="center"/>
    </xf>
    <xf numFmtId="0" fontId="44" fillId="5" borderId="0" applyNumberFormat="0" applyBorder="0" applyAlignment="0" applyProtection="0">
      <alignment vertical="center"/>
    </xf>
    <xf numFmtId="0" fontId="43" fillId="16"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0" fillId="0" borderId="0">
      <alignment vertical="center"/>
    </xf>
    <xf numFmtId="0" fontId="1" fillId="0" borderId="0"/>
  </cellStyleXfs>
  <cellXfs count="15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52" applyNumberFormat="1" applyFont="1" applyFill="1" applyAlignment="1" applyProtection="1">
      <alignment horizontal="center" vertical="center"/>
    </xf>
    <xf numFmtId="0" fontId="1" fillId="0" borderId="0" xfId="52" applyFont="1" applyAlignment="1">
      <alignment horizontal="right" vertical="center"/>
    </xf>
    <xf numFmtId="0" fontId="4" fillId="0" borderId="1" xfId="52" applyNumberFormat="1" applyFont="1" applyFill="1" applyBorder="1" applyAlignment="1" applyProtection="1">
      <alignment horizontal="center" vertical="center" wrapText="1"/>
    </xf>
    <xf numFmtId="0" fontId="4" fillId="0" borderId="2" xfId="52"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180" fontId="6" fillId="0" borderId="3" xfId="52" applyNumberFormat="1" applyFont="1" applyFill="1" applyBorder="1" applyAlignment="1" applyProtection="1">
      <alignment horizontal="center" vertical="center"/>
    </xf>
    <xf numFmtId="17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7" fontId="6" fillId="0" borderId="3" xfId="52" applyNumberFormat="1" applyFont="1" applyFill="1" applyBorder="1" applyAlignment="1" applyProtection="1">
      <alignment horizontal="center" vertical="center"/>
    </xf>
    <xf numFmtId="180" fontId="6" fillId="0" borderId="4" xfId="52" applyNumberFormat="1" applyFont="1" applyFill="1" applyBorder="1" applyAlignment="1" applyProtection="1">
      <alignment horizontal="center" vertical="center"/>
    </xf>
    <xf numFmtId="0" fontId="4" fillId="0" borderId="1" xfId="0" applyFont="1" applyFill="1" applyBorder="1" applyAlignment="1">
      <alignment horizontal="center" vertical="center" wrapText="1"/>
    </xf>
    <xf numFmtId="180" fontId="4" fillId="0" borderId="3" xfId="52" applyNumberFormat="1" applyFont="1" applyFill="1" applyBorder="1" applyAlignment="1" applyProtection="1">
      <alignment horizontal="center" vertical="center"/>
    </xf>
    <xf numFmtId="179" fontId="4" fillId="0" borderId="1" xfId="0" applyNumberFormat="1" applyFont="1" applyFill="1" applyBorder="1" applyAlignment="1">
      <alignment horizontal="center" vertical="center"/>
    </xf>
    <xf numFmtId="0" fontId="1" fillId="0" borderId="0" xfId="0" applyFont="1" applyFill="1" applyAlignment="1">
      <alignment horizontal="left" vertical="center" wrapText="1"/>
    </xf>
    <xf numFmtId="0" fontId="8" fillId="0" borderId="0" xfId="0" applyFont="1" applyFill="1" applyBorder="1" applyAlignment="1">
      <alignment vertical="center"/>
    </xf>
    <xf numFmtId="181" fontId="8" fillId="0" borderId="0" xfId="0" applyNumberFormat="1" applyFont="1" applyFill="1" applyBorder="1" applyAlignment="1">
      <alignment vertical="center"/>
    </xf>
    <xf numFmtId="181" fontId="9" fillId="0" borderId="0" xfId="0" applyNumberFormat="1" applyFont="1" applyFill="1" applyBorder="1" applyAlignment="1">
      <alignment vertical="center"/>
    </xf>
    <xf numFmtId="181" fontId="10" fillId="0" borderId="0"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43" fontId="1" fillId="0" borderId="0" xfId="8" applyFont="1" applyFill="1" applyBorder="1" applyAlignment="1">
      <alignment vertical="center"/>
    </xf>
    <xf numFmtId="181" fontId="10" fillId="0" borderId="0" xfId="0" applyNumberFormat="1" applyFont="1" applyFill="1" applyBorder="1" applyAlignment="1">
      <alignment vertical="center"/>
    </xf>
    <xf numFmtId="181" fontId="11" fillId="0" borderId="0" xfId="0" applyNumberFormat="1" applyFont="1" applyFill="1" applyBorder="1" applyAlignment="1">
      <alignment vertical="center"/>
    </xf>
    <xf numFmtId="181" fontId="12" fillId="0" borderId="0" xfId="0" applyNumberFormat="1" applyFont="1" applyFill="1" applyBorder="1" applyAlignment="1">
      <alignment vertical="center"/>
    </xf>
    <xf numFmtId="181" fontId="12" fillId="0" borderId="0"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wrapText="1"/>
    </xf>
    <xf numFmtId="181" fontId="14" fillId="0" borderId="0" xfId="0" applyNumberFormat="1" applyFont="1" applyFill="1" applyBorder="1" applyAlignment="1">
      <alignment horizontal="center" vertical="center"/>
    </xf>
    <xf numFmtId="181" fontId="14" fillId="0" borderId="0" xfId="0" applyNumberFormat="1" applyFont="1" applyFill="1" applyBorder="1" applyAlignment="1">
      <alignment horizontal="center" vertical="center" wrapText="1"/>
    </xf>
    <xf numFmtId="181" fontId="13" fillId="0" borderId="0" xfId="0" applyNumberFormat="1" applyFont="1" applyFill="1" applyBorder="1" applyAlignment="1">
      <alignment horizontal="center" vertical="center"/>
    </xf>
    <xf numFmtId="181" fontId="11" fillId="0" borderId="0" xfId="0" applyNumberFormat="1" applyFont="1" applyFill="1" applyBorder="1" applyAlignment="1">
      <alignment horizontal="center" vertical="center" wrapText="1"/>
    </xf>
    <xf numFmtId="181" fontId="15" fillId="0" borderId="1" xfId="0" applyNumberFormat="1" applyFont="1" applyFill="1" applyBorder="1" applyAlignment="1">
      <alignment horizontal="center" vertical="center" wrapText="1"/>
    </xf>
    <xf numFmtId="181" fontId="15"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3" fontId="15" fillId="0" borderId="1" xfId="8" applyFont="1" applyFill="1" applyBorder="1" applyAlignment="1">
      <alignment vertical="center"/>
    </xf>
    <xf numFmtId="182" fontId="15"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wrapText="1"/>
    </xf>
    <xf numFmtId="182" fontId="11"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81" fontId="11" fillId="0" borderId="0" xfId="0" applyNumberFormat="1" applyFont="1" applyFill="1" applyBorder="1" applyAlignment="1">
      <alignment horizontal="left" vertical="center" wrapText="1"/>
    </xf>
    <xf numFmtId="181" fontId="11" fillId="0" borderId="0" xfId="0" applyNumberFormat="1" applyFont="1" applyFill="1" applyBorder="1" applyAlignment="1">
      <alignment horizontal="left" vertical="center"/>
    </xf>
    <xf numFmtId="43" fontId="11" fillId="0" borderId="0" xfId="8" applyFont="1" applyFill="1" applyBorder="1" applyAlignment="1">
      <alignment vertical="center"/>
    </xf>
    <xf numFmtId="181" fontId="14" fillId="0" borderId="0" xfId="8" applyNumberFormat="1" applyFont="1" applyFill="1" applyBorder="1" applyAlignment="1">
      <alignment horizontal="center" vertical="center"/>
    </xf>
    <xf numFmtId="181" fontId="20" fillId="0" borderId="0" xfId="0" applyNumberFormat="1" applyFont="1" applyFill="1" applyBorder="1" applyAlignment="1">
      <alignment horizontal="right" vertical="center"/>
    </xf>
    <xf numFmtId="181" fontId="1" fillId="0" borderId="0" xfId="0" applyNumberFormat="1" applyFont="1" applyFill="1" applyBorder="1" applyAlignment="1">
      <alignment vertical="center"/>
    </xf>
    <xf numFmtId="43" fontId="11" fillId="0" borderId="1" xfId="8" applyFont="1" applyFill="1" applyBorder="1" applyAlignment="1">
      <alignment vertical="center"/>
    </xf>
    <xf numFmtId="181" fontId="11" fillId="0" borderId="0" xfId="8" applyNumberFormat="1" applyFont="1" applyFill="1" applyBorder="1" applyAlignment="1">
      <alignment horizontal="left" vertical="center" wrapText="1"/>
    </xf>
    <xf numFmtId="0" fontId="9" fillId="0" borderId="0" xfId="0" applyFont="1" applyFill="1" applyBorder="1" applyAlignment="1">
      <alignment vertical="center"/>
    </xf>
    <xf numFmtId="181" fontId="9" fillId="0" borderId="0" xfId="0" applyNumberFormat="1" applyFont="1" applyFill="1" applyBorder="1" applyAlignment="1">
      <alignment horizontal="center" vertical="center"/>
    </xf>
    <xf numFmtId="178" fontId="10" fillId="0" borderId="0" xfId="0" applyNumberFormat="1" applyFont="1" applyFill="1" applyBorder="1" applyAlignment="1">
      <alignment vertical="center"/>
    </xf>
    <xf numFmtId="178" fontId="12" fillId="0" borderId="0" xfId="0" applyNumberFormat="1" applyFont="1" applyFill="1" applyBorder="1" applyAlignment="1">
      <alignment vertical="center"/>
    </xf>
    <xf numFmtId="181" fontId="21" fillId="0" borderId="0" xfId="0" applyNumberFormat="1" applyFont="1" applyFill="1" applyBorder="1" applyAlignment="1">
      <alignment horizontal="center" vertical="center"/>
    </xf>
    <xf numFmtId="178" fontId="21" fillId="0" borderId="0" xfId="0" applyNumberFormat="1" applyFont="1" applyFill="1" applyBorder="1" applyAlignment="1">
      <alignment horizontal="center" vertical="center"/>
    </xf>
    <xf numFmtId="181" fontId="22" fillId="0" borderId="0" xfId="0" applyNumberFormat="1" applyFont="1" applyFill="1" applyBorder="1" applyAlignment="1">
      <alignment horizontal="center" vertical="center"/>
    </xf>
    <xf numFmtId="178" fontId="22" fillId="0" borderId="0" xfId="0" applyNumberFormat="1" applyFont="1" applyFill="1" applyBorder="1" applyAlignment="1">
      <alignment horizontal="center" vertical="center"/>
    </xf>
    <xf numFmtId="181" fontId="23" fillId="0" borderId="1" xfId="0" applyNumberFormat="1" applyFont="1" applyFill="1" applyBorder="1" applyAlignment="1">
      <alignment horizontal="center" vertical="center"/>
    </xf>
    <xf numFmtId="178" fontId="15" fillId="0" borderId="1" xfId="0" applyNumberFormat="1" applyFont="1" applyFill="1" applyBorder="1" applyAlignment="1">
      <alignment horizontal="center" vertical="center" wrapText="1"/>
    </xf>
    <xf numFmtId="181"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3" fontId="15" fillId="0" borderId="1" xfId="8" applyFont="1" applyFill="1" applyBorder="1" applyAlignment="1">
      <alignment horizontal="center" vertical="center"/>
    </xf>
    <xf numFmtId="176" fontId="23" fillId="0" borderId="1" xfId="0" applyNumberFormat="1" applyFont="1" applyFill="1" applyBorder="1" applyAlignment="1">
      <alignment horizontal="center" vertical="center"/>
    </xf>
    <xf numFmtId="176" fontId="24" fillId="0" borderId="1" xfId="0" applyNumberFormat="1" applyFont="1" applyFill="1" applyBorder="1" applyAlignment="1">
      <alignment horizontal="center" vertical="center"/>
    </xf>
    <xf numFmtId="43" fontId="15" fillId="0" borderId="1" xfId="8" applyFont="1" applyFill="1" applyBorder="1" applyAlignment="1" applyProtection="1">
      <alignment horizontal="center" vertical="center"/>
    </xf>
    <xf numFmtId="178" fontId="23" fillId="0" borderId="1" xfId="51"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25" fillId="0" borderId="1" xfId="0" applyNumberFormat="1" applyFont="1" applyFill="1" applyBorder="1" applyAlignment="1">
      <alignment horizontal="center" vertical="center"/>
    </xf>
    <xf numFmtId="43" fontId="11" fillId="0" borderId="1" xfId="8" applyFont="1" applyFill="1" applyBorder="1" applyAlignment="1" applyProtection="1">
      <alignment horizontal="center" vertical="center"/>
    </xf>
    <xf numFmtId="178" fontId="12" fillId="0" borderId="1" xfId="51" applyNumberFormat="1" applyFont="1" applyFill="1" applyBorder="1" applyAlignment="1">
      <alignment horizontal="center" vertical="center"/>
    </xf>
    <xf numFmtId="181" fontId="12" fillId="0" borderId="0" xfId="0" applyNumberFormat="1" applyFont="1" applyFill="1" applyBorder="1" applyAlignment="1">
      <alignment horizontal="left" vertical="center" wrapText="1"/>
    </xf>
    <xf numFmtId="181" fontId="12" fillId="0" borderId="0" xfId="0" applyNumberFormat="1" applyFont="1" applyFill="1" applyBorder="1" applyAlignment="1">
      <alignment horizontal="center" vertical="center" wrapText="1"/>
    </xf>
    <xf numFmtId="181" fontId="11" fillId="0" borderId="0" xfId="0" applyNumberFormat="1" applyFont="1" applyFill="1" applyBorder="1" applyAlignment="1">
      <alignment horizontal="right" vertical="center"/>
    </xf>
    <xf numFmtId="178" fontId="23" fillId="0" borderId="1" xfId="0" applyNumberFormat="1" applyFont="1" applyFill="1" applyBorder="1" applyAlignment="1">
      <alignment horizontal="center" vertical="center" wrapText="1"/>
    </xf>
    <xf numFmtId="0" fontId="26" fillId="0" borderId="0" xfId="51" applyFont="1" applyFill="1" applyBorder="1" applyAlignment="1">
      <alignment horizontal="center" vertical="center"/>
    </xf>
    <xf numFmtId="0" fontId="27" fillId="0" borderId="0" xfId="51" applyFont="1" applyFill="1" applyBorder="1">
      <alignment vertical="center"/>
    </xf>
    <xf numFmtId="0" fontId="28" fillId="0" borderId="0" xfId="51" applyFont="1" applyFill="1" applyBorder="1">
      <alignment vertical="center"/>
    </xf>
    <xf numFmtId="0" fontId="29" fillId="0" borderId="0" xfId="51" applyFont="1" applyFill="1" applyBorder="1">
      <alignment vertical="center"/>
    </xf>
    <xf numFmtId="177" fontId="29" fillId="0" borderId="0" xfId="51" applyNumberFormat="1" applyFont="1" applyFill="1" applyBorder="1">
      <alignment vertical="center"/>
    </xf>
    <xf numFmtId="176" fontId="29" fillId="0" borderId="0" xfId="51" applyNumberFormat="1" applyFont="1" applyFill="1" applyBorder="1" applyAlignment="1">
      <alignment horizontal="center" vertical="center" wrapText="1"/>
    </xf>
    <xf numFmtId="43" fontId="29" fillId="0" borderId="0" xfId="8" applyFont="1" applyFill="1" applyBorder="1" applyAlignment="1" applyProtection="1">
      <alignment vertical="center" wrapText="1"/>
    </xf>
    <xf numFmtId="0" fontId="29" fillId="0" borderId="0" xfId="51" applyNumberFormat="1" applyFont="1" applyFill="1" applyBorder="1" applyAlignment="1">
      <alignment vertical="center" wrapText="1"/>
    </xf>
    <xf numFmtId="176" fontId="29" fillId="0" borderId="0" xfId="51" applyNumberFormat="1" applyFont="1" applyFill="1" applyBorder="1" applyAlignment="1">
      <alignment vertical="center" wrapText="1"/>
    </xf>
    <xf numFmtId="177" fontId="29" fillId="0" borderId="0" xfId="51" applyNumberFormat="1" applyFont="1" applyFill="1" applyBorder="1" applyAlignment="1">
      <alignment vertical="center" wrapText="1"/>
    </xf>
    <xf numFmtId="0" fontId="28" fillId="0" borderId="0" xfId="51" applyNumberFormat="1" applyFont="1" applyFill="1" applyBorder="1" applyAlignment="1">
      <alignment vertical="center" wrapText="1"/>
    </xf>
    <xf numFmtId="0" fontId="30" fillId="0" borderId="0" xfId="51" applyFont="1" applyFill="1" applyBorder="1">
      <alignment vertical="center"/>
    </xf>
    <xf numFmtId="177" fontId="31" fillId="0" borderId="0" xfId="51" applyNumberFormat="1" applyFont="1" applyFill="1" applyBorder="1">
      <alignment vertical="center"/>
    </xf>
    <xf numFmtId="176" fontId="31" fillId="0" borderId="0" xfId="51" applyNumberFormat="1" applyFont="1" applyFill="1" applyBorder="1" applyAlignment="1">
      <alignment horizontal="center" vertical="center" wrapText="1"/>
    </xf>
    <xf numFmtId="43" fontId="31" fillId="0" borderId="0" xfId="8" applyFont="1" applyFill="1" applyBorder="1" applyAlignment="1" applyProtection="1">
      <alignment vertical="center" wrapText="1"/>
    </xf>
    <xf numFmtId="0" fontId="31" fillId="0" borderId="0" xfId="51" applyNumberFormat="1" applyFont="1" applyFill="1" applyBorder="1" applyAlignment="1">
      <alignment vertical="center" wrapText="1"/>
    </xf>
    <xf numFmtId="0" fontId="32" fillId="0" borderId="0" xfId="51" applyNumberFormat="1" applyFont="1" applyFill="1" applyBorder="1" applyAlignment="1">
      <alignment horizontal="center" vertical="center"/>
    </xf>
    <xf numFmtId="0" fontId="32" fillId="0" borderId="0" xfId="51" applyNumberFormat="1" applyFont="1" applyFill="1" applyBorder="1" applyAlignment="1">
      <alignment horizontal="center" vertical="center" wrapText="1"/>
    </xf>
    <xf numFmtId="43" fontId="32" fillId="0" borderId="0" xfId="8" applyFont="1" applyFill="1" applyBorder="1" applyAlignment="1" applyProtection="1">
      <alignment horizontal="center" vertical="center" wrapText="1"/>
    </xf>
    <xf numFmtId="0" fontId="33" fillId="0" borderId="0" xfId="51" applyNumberFormat="1" applyFont="1" applyFill="1" applyBorder="1" applyAlignment="1">
      <alignment horizontal="center" vertical="center"/>
    </xf>
    <xf numFmtId="176" fontId="33" fillId="0" borderId="0" xfId="51" applyNumberFormat="1" applyFont="1" applyFill="1" applyBorder="1" applyAlignment="1">
      <alignment horizontal="center" vertical="center" wrapText="1"/>
    </xf>
    <xf numFmtId="43" fontId="33" fillId="0" borderId="0" xfId="8" applyFont="1" applyFill="1" applyBorder="1" applyAlignment="1" applyProtection="1">
      <alignment horizontal="center" vertical="center" wrapText="1"/>
    </xf>
    <xf numFmtId="0" fontId="33" fillId="0" borderId="0" xfId="51" applyNumberFormat="1" applyFont="1" applyFill="1" applyBorder="1" applyAlignment="1">
      <alignment horizontal="center" vertical="center" wrapText="1"/>
    </xf>
    <xf numFmtId="176" fontId="15" fillId="0" borderId="1" xfId="20" applyNumberFormat="1" applyFont="1" applyFill="1" applyBorder="1" applyAlignment="1">
      <alignment horizontal="center" vertical="center" wrapText="1"/>
    </xf>
    <xf numFmtId="177" fontId="15" fillId="0" borderId="1" xfId="20" applyNumberFormat="1" applyFont="1" applyFill="1" applyBorder="1" applyAlignment="1">
      <alignment horizontal="center" vertical="center" wrapText="1"/>
    </xf>
    <xf numFmtId="43" fontId="15" fillId="0" borderId="1" xfId="8" applyFont="1" applyFill="1" applyBorder="1" applyAlignment="1">
      <alignment horizontal="center" vertical="center" wrapText="1"/>
    </xf>
    <xf numFmtId="43" fontId="17" fillId="0" borderId="1" xfId="8" applyFont="1" applyFill="1" applyBorder="1" applyAlignment="1" applyProtection="1">
      <alignment horizontal="center" vertical="center" wrapText="1"/>
    </xf>
    <xf numFmtId="176" fontId="17" fillId="0" borderId="1" xfId="51" applyNumberFormat="1" applyFont="1" applyFill="1" applyBorder="1" applyAlignment="1">
      <alignment horizontal="center" vertical="center" wrapText="1"/>
    </xf>
    <xf numFmtId="176" fontId="15" fillId="0" borderId="1" xfId="51" applyNumberFormat="1" applyFont="1" applyFill="1" applyBorder="1" applyAlignment="1">
      <alignment horizontal="center" vertical="center" wrapText="1"/>
    </xf>
    <xf numFmtId="0" fontId="15" fillId="0" borderId="1" xfId="36" applyNumberFormat="1" applyFont="1" applyFill="1" applyBorder="1" applyAlignment="1">
      <alignment horizontal="center" vertical="center" wrapText="1"/>
    </xf>
    <xf numFmtId="176" fontId="11" fillId="0" borderId="1" xfId="20" applyNumberFormat="1" applyFont="1" applyFill="1" applyBorder="1" applyAlignment="1">
      <alignment horizontal="center" vertical="center" wrapText="1"/>
    </xf>
    <xf numFmtId="176" fontId="11" fillId="0" borderId="1" xfId="51" applyNumberFormat="1" applyFont="1" applyFill="1" applyBorder="1" applyAlignment="1">
      <alignment horizontal="center" vertical="center" wrapText="1"/>
    </xf>
    <xf numFmtId="43" fontId="11" fillId="0" borderId="1" xfId="8" applyFont="1" applyFill="1" applyBorder="1" applyAlignment="1">
      <alignment horizontal="center" vertical="center" wrapText="1"/>
    </xf>
    <xf numFmtId="0" fontId="11" fillId="0" borderId="1" xfId="36" applyNumberFormat="1" applyFont="1" applyFill="1" applyBorder="1" applyAlignment="1">
      <alignment horizontal="center" vertical="center" wrapText="1"/>
    </xf>
    <xf numFmtId="0" fontId="20" fillId="0" borderId="1" xfId="51" applyFont="1" applyFill="1" applyBorder="1">
      <alignment vertical="center"/>
    </xf>
    <xf numFmtId="176" fontId="34" fillId="0" borderId="0" xfId="20" applyNumberFormat="1" applyFont="1" applyFill="1" applyBorder="1" applyAlignment="1">
      <alignment horizontal="left" vertical="top" wrapText="1"/>
    </xf>
    <xf numFmtId="176" fontId="34" fillId="0" borderId="0" xfId="20" applyNumberFormat="1" applyFont="1" applyFill="1" applyBorder="1" applyAlignment="1">
      <alignment horizontal="center" vertical="top" wrapText="1"/>
    </xf>
    <xf numFmtId="43" fontId="34" fillId="0" borderId="0" xfId="8" applyFont="1" applyFill="1" applyBorder="1" applyAlignment="1">
      <alignment horizontal="left" vertical="top" wrapText="1"/>
    </xf>
    <xf numFmtId="176" fontId="35" fillId="0" borderId="0" xfId="20" applyNumberFormat="1" applyFont="1" applyFill="1" applyBorder="1" applyAlignment="1">
      <alignment horizontal="left" vertical="center" wrapText="1"/>
    </xf>
    <xf numFmtId="176" fontId="35" fillId="0" borderId="0" xfId="20" applyNumberFormat="1" applyFont="1" applyFill="1" applyBorder="1" applyAlignment="1">
      <alignment horizontal="center" vertical="center" wrapText="1"/>
    </xf>
    <xf numFmtId="43" fontId="35" fillId="0" borderId="0" xfId="8" applyFont="1" applyFill="1" applyBorder="1" applyAlignment="1">
      <alignment horizontal="left" vertical="center" wrapText="1"/>
    </xf>
    <xf numFmtId="0" fontId="29" fillId="0" borderId="0" xfId="51" applyFont="1" applyFill="1" applyBorder="1" applyAlignment="1">
      <alignment horizontal="left" vertical="center" wrapText="1"/>
    </xf>
    <xf numFmtId="0" fontId="29" fillId="0" borderId="0" xfId="51" applyFont="1" applyFill="1" applyBorder="1" applyAlignment="1">
      <alignment horizontal="center" vertical="center" wrapText="1"/>
    </xf>
    <xf numFmtId="43" fontId="29" fillId="0" borderId="0" xfId="8" applyFont="1" applyFill="1" applyBorder="1" applyAlignment="1" applyProtection="1">
      <alignment horizontal="left" vertical="center" wrapText="1"/>
    </xf>
    <xf numFmtId="176" fontId="31" fillId="0" borderId="0" xfId="51" applyNumberFormat="1" applyFont="1" applyFill="1" applyBorder="1" applyAlignment="1">
      <alignment vertical="center" wrapText="1"/>
    </xf>
    <xf numFmtId="177" fontId="31" fillId="0" borderId="0" xfId="51" applyNumberFormat="1" applyFont="1" applyFill="1" applyBorder="1" applyAlignment="1">
      <alignment vertical="center" wrapText="1"/>
    </xf>
    <xf numFmtId="0" fontId="36" fillId="0" borderId="1" xfId="51" applyNumberFormat="1" applyFont="1" applyFill="1" applyBorder="1" applyAlignment="1">
      <alignment horizontal="center" vertical="center" wrapText="1"/>
    </xf>
    <xf numFmtId="183" fontId="15" fillId="0" borderId="1" xfId="8" applyNumberFormat="1" applyFont="1" applyFill="1" applyBorder="1" applyAlignment="1">
      <alignment horizontal="center" vertical="center" wrapText="1"/>
    </xf>
    <xf numFmtId="183" fontId="15" fillId="0" borderId="1" xfId="8" applyNumberFormat="1" applyFont="1" applyFill="1" applyBorder="1" applyAlignment="1" applyProtection="1">
      <alignment horizontal="center" vertical="center" wrapText="1"/>
    </xf>
    <xf numFmtId="184" fontId="15" fillId="0" borderId="1" xfId="8" applyNumberFormat="1" applyFont="1" applyFill="1" applyBorder="1" applyAlignment="1" applyProtection="1">
      <alignment vertical="center"/>
    </xf>
    <xf numFmtId="183" fontId="11" fillId="0" borderId="1" xfId="8" applyNumberFormat="1" applyFont="1" applyFill="1" applyBorder="1" applyAlignment="1">
      <alignment horizontal="center" vertical="center" wrapText="1"/>
    </xf>
    <xf numFmtId="183" fontId="11" fillId="0" borderId="1" xfId="8" applyNumberFormat="1" applyFont="1" applyFill="1" applyBorder="1" applyAlignment="1" applyProtection="1">
      <alignment horizontal="center" vertical="center" wrapText="1"/>
    </xf>
    <xf numFmtId="184" fontId="11" fillId="0" borderId="1" xfId="8" applyNumberFormat="1" applyFont="1" applyFill="1" applyBorder="1" applyAlignment="1" applyProtection="1">
      <alignment vertical="center"/>
    </xf>
    <xf numFmtId="43" fontId="11" fillId="0" borderId="1" xfId="8" applyFont="1" applyFill="1" applyBorder="1" applyAlignment="1" applyProtection="1">
      <alignment horizontal="center" vertical="center" wrapText="1"/>
    </xf>
    <xf numFmtId="0" fontId="1" fillId="0" borderId="0" xfId="51" applyNumberFormat="1" applyFont="1" applyFill="1" applyBorder="1" applyAlignment="1">
      <alignment vertical="center" wrapText="1"/>
    </xf>
    <xf numFmtId="0" fontId="14" fillId="0" borderId="0" xfId="51" applyNumberFormat="1" applyFont="1" applyFill="1" applyBorder="1" applyAlignment="1">
      <alignment horizontal="center" vertical="center" wrapText="1"/>
    </xf>
    <xf numFmtId="0" fontId="1" fillId="0" borderId="0" xfId="51" applyNumberFormat="1" applyFont="1" applyFill="1" applyBorder="1" applyAlignment="1">
      <alignment horizontal="center" vertical="center" wrapText="1"/>
    </xf>
    <xf numFmtId="0" fontId="15" fillId="0" borderId="1" xfId="51" applyNumberFormat="1" applyFont="1" applyFill="1" applyBorder="1" applyAlignment="1">
      <alignment horizontal="center" vertical="center" wrapText="1"/>
    </xf>
    <xf numFmtId="43" fontId="36" fillId="0" borderId="1" xfId="8" applyFont="1" applyFill="1" applyBorder="1" applyAlignment="1" applyProtection="1">
      <alignment horizontal="center" vertical="center" wrapText="1"/>
    </xf>
    <xf numFmtId="184" fontId="15" fillId="0" borderId="1" xfId="8" applyNumberFormat="1" applyFont="1" applyFill="1" applyBorder="1" applyAlignment="1" applyProtection="1">
      <alignment horizontal="center" vertical="center" wrapText="1"/>
    </xf>
    <xf numFmtId="184" fontId="11" fillId="0" borderId="1" xfId="8" applyNumberFormat="1" applyFont="1" applyFill="1" applyBorder="1" applyAlignment="1" applyProtection="1">
      <alignment horizontal="center" vertical="center" wrapText="1"/>
    </xf>
    <xf numFmtId="184" fontId="20" fillId="0" borderId="1" xfId="51" applyNumberFormat="1" applyFont="1" applyFill="1" applyBorder="1">
      <alignment vertical="center"/>
    </xf>
    <xf numFmtId="176" fontId="28" fillId="0" borderId="0" xfId="20" applyNumberFormat="1" applyFont="1" applyFill="1" applyBorder="1" applyAlignment="1">
      <alignment horizontal="left" vertical="center" wrapText="1"/>
    </xf>
    <xf numFmtId="0" fontId="28" fillId="0" borderId="0" xfId="51" applyFont="1" applyFill="1" applyBorder="1" applyAlignment="1">
      <alignment horizontal="left" vertical="center" wrapText="1"/>
    </xf>
    <xf numFmtId="0" fontId="37" fillId="0" borderId="0" xfId="0" applyFont="1">
      <alignment vertical="center"/>
    </xf>
    <xf numFmtId="0" fontId="38" fillId="0" borderId="0" xfId="0" applyFont="1" applyAlignment="1">
      <alignment horizontal="center" vertical="center" wrapText="1"/>
    </xf>
    <xf numFmtId="0" fontId="37" fillId="0" borderId="0" xfId="0" applyFont="1" applyAlignment="1">
      <alignment horizontal="right" vertical="center" wrapText="1"/>
    </xf>
    <xf numFmtId="0" fontId="39" fillId="0" borderId="1" xfId="0" applyFont="1" applyBorder="1" applyAlignment="1">
      <alignment horizontal="center" vertical="center" wrapText="1"/>
    </xf>
    <xf numFmtId="0" fontId="39" fillId="0"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Fill="1" applyBorder="1" applyAlignment="1">
      <alignment horizontal="center" vertical="center" wrapText="1"/>
    </xf>
    <xf numFmtId="0" fontId="37" fillId="0" borderId="0" xfId="0" applyFont="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总表_任务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selection activeCell="C8" sqref="C8"/>
    </sheetView>
  </sheetViews>
  <sheetFormatPr defaultColWidth="8.89166666666667" defaultRowHeight="13.5" outlineLevelCol="6"/>
  <cols>
    <col min="1" max="1" width="30.6666666666667" customWidth="1"/>
    <col min="2" max="2" width="13" customWidth="1"/>
    <col min="3" max="3" width="11.6666666666667" customWidth="1"/>
    <col min="4" max="4" width="18.4416666666667" customWidth="1"/>
    <col min="5" max="5" width="12.8916666666667" customWidth="1"/>
    <col min="6" max="6" width="18.1083333333333" customWidth="1"/>
    <col min="7" max="7" width="34.4416666666667" customWidth="1"/>
  </cols>
  <sheetData>
    <row r="1" ht="26" customHeight="1" spans="1:1">
      <c r="A1" s="149" t="s">
        <v>0</v>
      </c>
    </row>
    <row r="2" ht="40" customHeight="1" spans="1:7">
      <c r="A2" s="150" t="s">
        <v>1</v>
      </c>
      <c r="B2" s="150"/>
      <c r="C2" s="150"/>
      <c r="D2" s="150"/>
      <c r="E2" s="150"/>
      <c r="F2" s="150"/>
      <c r="G2" s="150"/>
    </row>
    <row r="3" ht="23" customHeight="1" spans="1:7">
      <c r="A3" s="151" t="s">
        <v>2</v>
      </c>
      <c r="B3" s="151"/>
      <c r="C3" s="151"/>
      <c r="D3" s="151"/>
      <c r="E3" s="151"/>
      <c r="F3" s="151"/>
      <c r="G3" s="151"/>
    </row>
    <row r="4" ht="31" customHeight="1" spans="1:7">
      <c r="A4" s="152" t="s">
        <v>3</v>
      </c>
      <c r="B4" s="152" t="s">
        <v>4</v>
      </c>
      <c r="C4" s="153" t="s">
        <v>5</v>
      </c>
      <c r="D4" s="153"/>
      <c r="E4" s="153"/>
      <c r="F4" s="153"/>
      <c r="G4" s="153" t="s">
        <v>6</v>
      </c>
    </row>
    <row r="5" ht="57" customHeight="1" spans="1:7">
      <c r="A5" s="152"/>
      <c r="B5" s="152"/>
      <c r="C5" s="153" t="s">
        <v>7</v>
      </c>
      <c r="D5" s="153" t="s">
        <v>8</v>
      </c>
      <c r="E5" s="153" t="s">
        <v>9</v>
      </c>
      <c r="F5" s="153" t="s">
        <v>10</v>
      </c>
      <c r="G5" s="153" t="s">
        <v>11</v>
      </c>
    </row>
    <row r="6" ht="25" customHeight="1" spans="1:7">
      <c r="A6" s="152" t="s">
        <v>12</v>
      </c>
      <c r="B6" s="152">
        <f>SUM(C6+G6)</f>
        <v>192.96</v>
      </c>
      <c r="C6" s="152">
        <f t="shared" ref="C6:C16" si="0">SUM(D6:F6)</f>
        <v>192.96</v>
      </c>
      <c r="D6" s="154">
        <v>177.96</v>
      </c>
      <c r="E6" s="155">
        <v>15</v>
      </c>
      <c r="F6" s="155"/>
      <c r="G6" s="153"/>
    </row>
    <row r="7" ht="25" customHeight="1" spans="1:7">
      <c r="A7" s="152" t="s">
        <v>13</v>
      </c>
      <c r="B7" s="152">
        <f t="shared" ref="B7:B16" si="1">SUM(C7+G7)</f>
        <v>14</v>
      </c>
      <c r="C7" s="152">
        <f t="shared" si="0"/>
        <v>14</v>
      </c>
      <c r="D7" s="154">
        <v>14</v>
      </c>
      <c r="E7" s="155"/>
      <c r="F7" s="155"/>
      <c r="G7" s="153"/>
    </row>
    <row r="8" ht="25" customHeight="1" spans="1:7">
      <c r="A8" s="153" t="s">
        <v>14</v>
      </c>
      <c r="B8" s="152">
        <f t="shared" si="1"/>
        <v>39</v>
      </c>
      <c r="C8" s="152">
        <f t="shared" si="0"/>
        <v>39</v>
      </c>
      <c r="D8" s="154"/>
      <c r="E8" s="155">
        <v>39</v>
      </c>
      <c r="F8" s="155"/>
      <c r="G8" s="153"/>
    </row>
    <row r="9" ht="25" customHeight="1" spans="1:7">
      <c r="A9" s="153" t="s">
        <v>15</v>
      </c>
      <c r="B9" s="152">
        <f t="shared" si="1"/>
        <v>50</v>
      </c>
      <c r="C9" s="152">
        <f t="shared" si="0"/>
        <v>39</v>
      </c>
      <c r="D9" s="154"/>
      <c r="E9" s="155"/>
      <c r="F9" s="155">
        <v>39</v>
      </c>
      <c r="G9" s="155">
        <v>11</v>
      </c>
    </row>
    <row r="10" ht="25" customHeight="1" spans="1:7">
      <c r="A10" s="153" t="s">
        <v>16</v>
      </c>
      <c r="B10" s="152">
        <f t="shared" si="1"/>
        <v>184.05</v>
      </c>
      <c r="C10" s="152">
        <f t="shared" si="0"/>
        <v>162.05</v>
      </c>
      <c r="D10" s="154">
        <v>39.8</v>
      </c>
      <c r="E10" s="155">
        <v>15</v>
      </c>
      <c r="F10" s="154">
        <v>107.25</v>
      </c>
      <c r="G10" s="155">
        <v>22</v>
      </c>
    </row>
    <row r="11" ht="25" customHeight="1" spans="1:7">
      <c r="A11" s="153" t="s">
        <v>17</v>
      </c>
      <c r="B11" s="152">
        <f t="shared" si="1"/>
        <v>293.8</v>
      </c>
      <c r="C11" s="152">
        <f t="shared" si="0"/>
        <v>282.8</v>
      </c>
      <c r="D11" s="154">
        <v>189.8</v>
      </c>
      <c r="E11" s="155">
        <v>15</v>
      </c>
      <c r="F11" s="154">
        <v>78</v>
      </c>
      <c r="G11" s="155">
        <v>11</v>
      </c>
    </row>
    <row r="12" ht="25" customHeight="1" spans="1:7">
      <c r="A12" s="153" t="s">
        <v>18</v>
      </c>
      <c r="B12" s="152">
        <f t="shared" si="1"/>
        <v>20.75</v>
      </c>
      <c r="C12" s="152">
        <f t="shared" si="0"/>
        <v>9.75</v>
      </c>
      <c r="D12" s="154"/>
      <c r="E12" s="155"/>
      <c r="F12" s="154">
        <v>9.75</v>
      </c>
      <c r="G12" s="155">
        <v>11</v>
      </c>
    </row>
    <row r="13" ht="25" customHeight="1" spans="1:7">
      <c r="A13" s="153" t="s">
        <v>19</v>
      </c>
      <c r="B13" s="152">
        <f t="shared" si="1"/>
        <v>26</v>
      </c>
      <c r="C13" s="152">
        <f t="shared" si="0"/>
        <v>15</v>
      </c>
      <c r="D13" s="155"/>
      <c r="E13" s="155">
        <v>15</v>
      </c>
      <c r="F13" s="154"/>
      <c r="G13" s="155">
        <v>11</v>
      </c>
    </row>
    <row r="14" ht="25" customHeight="1" spans="1:7">
      <c r="A14" s="153" t="s">
        <v>20</v>
      </c>
      <c r="B14" s="152">
        <f t="shared" si="1"/>
        <v>37</v>
      </c>
      <c r="C14" s="152">
        <f t="shared" si="0"/>
        <v>15</v>
      </c>
      <c r="D14" s="154"/>
      <c r="E14" s="155">
        <v>15</v>
      </c>
      <c r="F14" s="154"/>
      <c r="G14" s="155">
        <v>22</v>
      </c>
    </row>
    <row r="15" ht="25" customHeight="1" spans="1:7">
      <c r="A15" s="153" t="s">
        <v>21</v>
      </c>
      <c r="B15" s="152">
        <f t="shared" si="1"/>
        <v>37</v>
      </c>
      <c r="C15" s="152">
        <f t="shared" si="0"/>
        <v>15</v>
      </c>
      <c r="D15" s="155"/>
      <c r="E15" s="154">
        <v>15</v>
      </c>
      <c r="F15" s="154"/>
      <c r="G15" s="155">
        <v>22</v>
      </c>
    </row>
    <row r="16" ht="25" customHeight="1" spans="1:7">
      <c r="A16" s="152" t="s">
        <v>4</v>
      </c>
      <c r="B16" s="152">
        <f t="shared" si="1"/>
        <v>894.56</v>
      </c>
      <c r="C16" s="152">
        <f t="shared" si="0"/>
        <v>784.56</v>
      </c>
      <c r="D16" s="152">
        <f>SUM(D6:D15)</f>
        <v>421.56</v>
      </c>
      <c r="E16" s="152">
        <f>SUM(E6:E15)</f>
        <v>129</v>
      </c>
      <c r="F16" s="152">
        <f>SUM(F6:F15)</f>
        <v>234</v>
      </c>
      <c r="G16" s="153">
        <f>SUM(G9:G15)</f>
        <v>110</v>
      </c>
    </row>
    <row r="17" ht="39" customHeight="1" spans="1:7">
      <c r="A17" s="156" t="s">
        <v>22</v>
      </c>
      <c r="B17" s="156"/>
      <c r="C17" s="156"/>
      <c r="D17" s="156"/>
      <c r="E17" s="156"/>
      <c r="F17" s="156"/>
      <c r="G17" s="156"/>
    </row>
  </sheetData>
  <mergeCells count="6">
    <mergeCell ref="A2:G2"/>
    <mergeCell ref="A3:G3"/>
    <mergeCell ref="C4:F4"/>
    <mergeCell ref="A17:G17"/>
    <mergeCell ref="A4:A5"/>
    <mergeCell ref="B4:B5"/>
  </mergeCells>
  <printOptions horizontalCentered="1"/>
  <pageMargins left="0.393055555555556" right="0.393055555555556" top="0.708333333333333" bottom="0.708333333333333"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workbookViewId="0">
      <selection activeCell="V7" sqref="V7"/>
    </sheetView>
  </sheetViews>
  <sheetFormatPr defaultColWidth="8.89166666666667" defaultRowHeight="12"/>
  <cols>
    <col min="1" max="1" width="18.0583333333333" style="88" customWidth="1"/>
    <col min="2" max="2" width="11.6666666666667" style="89" customWidth="1"/>
    <col min="3" max="3" width="7.91666666666667" style="90" customWidth="1"/>
    <col min="4" max="4" width="10.5583333333333" style="90" customWidth="1"/>
    <col min="5" max="5" width="10.4166666666667" style="90" customWidth="1"/>
    <col min="6" max="6" width="9.30833333333333" style="91" customWidth="1"/>
    <col min="7" max="7" width="9.16666666666667" style="92" customWidth="1"/>
    <col min="8" max="8" width="10.4166666666667" style="92" customWidth="1"/>
    <col min="9" max="9" width="7.91666666666667" style="91" customWidth="1"/>
    <col min="10" max="10" width="8.75" style="92" customWidth="1"/>
    <col min="11" max="11" width="10.5583333333333" style="92" customWidth="1"/>
    <col min="12" max="12" width="8.19166666666667" style="91" customWidth="1"/>
    <col min="13" max="13" width="6.66666666666667" style="93" customWidth="1"/>
    <col min="14" max="14" width="6.25" style="90" customWidth="1"/>
    <col min="15" max="15" width="6.94166666666667" style="91" customWidth="1"/>
    <col min="16" max="16" width="7.08333333333333" style="94" customWidth="1"/>
    <col min="17" max="17" width="11.1083333333333" style="95" customWidth="1"/>
    <col min="18" max="18" width="7.5" style="91" customWidth="1"/>
    <col min="19" max="19" width="8.05833333333333" style="92" customWidth="1"/>
    <col min="20" max="20" width="7.225" style="91" customWidth="1"/>
    <col min="21" max="16384" width="8.89166666666667" style="88"/>
  </cols>
  <sheetData>
    <row r="1" ht="24" customHeight="1" spans="1:20">
      <c r="A1" s="96" t="s">
        <v>23</v>
      </c>
      <c r="B1" s="97"/>
      <c r="C1" s="98"/>
      <c r="D1" s="98"/>
      <c r="E1" s="98"/>
      <c r="F1" s="99"/>
      <c r="G1" s="100"/>
      <c r="H1" s="100"/>
      <c r="I1" s="99"/>
      <c r="J1" s="100"/>
      <c r="K1" s="100"/>
      <c r="L1" s="99"/>
      <c r="M1" s="129"/>
      <c r="N1" s="98"/>
      <c r="O1" s="99"/>
      <c r="P1" s="130"/>
      <c r="Q1" s="139"/>
      <c r="R1" s="99"/>
      <c r="S1" s="100"/>
      <c r="T1" s="99"/>
    </row>
    <row r="2" ht="37" customHeight="1" spans="1:20">
      <c r="A2" s="101" t="s">
        <v>24</v>
      </c>
      <c r="B2" s="101"/>
      <c r="C2" s="102"/>
      <c r="D2" s="102"/>
      <c r="E2" s="102"/>
      <c r="F2" s="103"/>
      <c r="G2" s="102"/>
      <c r="H2" s="102"/>
      <c r="I2" s="103"/>
      <c r="J2" s="102"/>
      <c r="K2" s="102"/>
      <c r="L2" s="103"/>
      <c r="M2" s="102"/>
      <c r="N2" s="102"/>
      <c r="O2" s="103"/>
      <c r="P2" s="102"/>
      <c r="Q2" s="140"/>
      <c r="R2" s="103"/>
      <c r="S2" s="102"/>
      <c r="T2" s="103"/>
    </row>
    <row r="3" ht="24" customHeight="1" spans="1:20">
      <c r="A3" s="104"/>
      <c r="B3" s="104"/>
      <c r="C3" s="105"/>
      <c r="D3" s="105"/>
      <c r="E3" s="105"/>
      <c r="F3" s="106"/>
      <c r="G3" s="107"/>
      <c r="H3" s="107"/>
      <c r="I3" s="106"/>
      <c r="J3" s="107"/>
      <c r="K3" s="107"/>
      <c r="L3" s="106"/>
      <c r="M3" s="105"/>
      <c r="N3" s="105"/>
      <c r="O3" s="106"/>
      <c r="P3" s="107"/>
      <c r="Q3" s="141"/>
      <c r="R3" s="106"/>
      <c r="S3" s="106" t="s">
        <v>25</v>
      </c>
      <c r="T3" s="106"/>
    </row>
    <row r="4" s="85" customFormat="1" ht="50" customHeight="1" spans="1:20">
      <c r="A4" s="108" t="s">
        <v>26</v>
      </c>
      <c r="B4" s="109" t="s">
        <v>27</v>
      </c>
      <c r="C4" s="108" t="s">
        <v>28</v>
      </c>
      <c r="D4" s="108"/>
      <c r="E4" s="108"/>
      <c r="F4" s="110"/>
      <c r="G4" s="108" t="s">
        <v>29</v>
      </c>
      <c r="H4" s="108"/>
      <c r="I4" s="110"/>
      <c r="J4" s="108" t="s">
        <v>30</v>
      </c>
      <c r="K4" s="108"/>
      <c r="L4" s="110"/>
      <c r="M4" s="108" t="s">
        <v>31</v>
      </c>
      <c r="N4" s="108"/>
      <c r="O4" s="110"/>
      <c r="P4" s="108" t="s">
        <v>32</v>
      </c>
      <c r="Q4" s="108"/>
      <c r="R4" s="110"/>
      <c r="S4" s="108"/>
      <c r="T4" s="110"/>
    </row>
    <row r="5" s="85" customFormat="1" ht="55" customHeight="1" spans="1:20">
      <c r="A5" s="108"/>
      <c r="B5" s="109"/>
      <c r="C5" s="108" t="s">
        <v>33</v>
      </c>
      <c r="D5" s="108"/>
      <c r="E5" s="108"/>
      <c r="F5" s="111" t="s">
        <v>34</v>
      </c>
      <c r="G5" s="108" t="s">
        <v>35</v>
      </c>
      <c r="H5" s="108" t="s">
        <v>36</v>
      </c>
      <c r="I5" s="111" t="s">
        <v>34</v>
      </c>
      <c r="J5" s="108" t="s">
        <v>35</v>
      </c>
      <c r="K5" s="108" t="s">
        <v>37</v>
      </c>
      <c r="L5" s="111" t="s">
        <v>34</v>
      </c>
      <c r="M5" s="112" t="s">
        <v>38</v>
      </c>
      <c r="N5" s="112" t="s">
        <v>39</v>
      </c>
      <c r="O5" s="111" t="s">
        <v>34</v>
      </c>
      <c r="P5" s="131" t="s">
        <v>40</v>
      </c>
      <c r="Q5" s="142"/>
      <c r="R5" s="143"/>
      <c r="S5" s="131" t="s">
        <v>41</v>
      </c>
      <c r="T5" s="143"/>
    </row>
    <row r="6" s="85" customFormat="1" ht="69" customHeight="1" spans="1:20">
      <c r="A6" s="108"/>
      <c r="B6" s="109"/>
      <c r="C6" s="108" t="s">
        <v>42</v>
      </c>
      <c r="D6" s="108" t="s">
        <v>35</v>
      </c>
      <c r="E6" s="112" t="s">
        <v>43</v>
      </c>
      <c r="F6" s="111"/>
      <c r="G6" s="108"/>
      <c r="H6" s="108"/>
      <c r="I6" s="111"/>
      <c r="J6" s="108"/>
      <c r="K6" s="108"/>
      <c r="L6" s="111"/>
      <c r="M6" s="112"/>
      <c r="N6" s="112"/>
      <c r="O6" s="111"/>
      <c r="P6" s="112" t="s">
        <v>38</v>
      </c>
      <c r="Q6" s="113" t="s">
        <v>44</v>
      </c>
      <c r="R6" s="111" t="s">
        <v>34</v>
      </c>
      <c r="S6" s="112" t="s">
        <v>38</v>
      </c>
      <c r="T6" s="111" t="s">
        <v>34</v>
      </c>
    </row>
    <row r="7" s="86" customFormat="1" ht="23" customHeight="1" spans="1:20">
      <c r="A7" s="108" t="s">
        <v>4</v>
      </c>
      <c r="B7" s="110">
        <f>F7+I7+L7+O7+R7+T7</f>
        <v>421.56</v>
      </c>
      <c r="C7" s="108">
        <v>7</v>
      </c>
      <c r="D7" s="108">
        <v>7850</v>
      </c>
      <c r="E7" s="113">
        <v>7922</v>
      </c>
      <c r="F7" s="110">
        <f>ROUND(D7*0.0028+E7*0.008,2)</f>
        <v>85.36</v>
      </c>
      <c r="G7" s="114">
        <v>1300</v>
      </c>
      <c r="H7" s="114">
        <v>1300</v>
      </c>
      <c r="I7" s="132">
        <f>ROUND(H7*0.032,2)</f>
        <v>41.6</v>
      </c>
      <c r="J7" s="114">
        <v>1800</v>
      </c>
      <c r="K7" s="114">
        <v>1800</v>
      </c>
      <c r="L7" s="133">
        <f>ROUND(K7*0.032,2)</f>
        <v>57.6</v>
      </c>
      <c r="M7" s="113">
        <v>3</v>
      </c>
      <c r="N7" s="113">
        <v>15</v>
      </c>
      <c r="O7" s="134">
        <f>M7*N7</f>
        <v>45</v>
      </c>
      <c r="P7" s="113">
        <v>3</v>
      </c>
      <c r="Q7" s="113">
        <v>1</v>
      </c>
      <c r="R7" s="134">
        <v>150</v>
      </c>
      <c r="S7" s="113">
        <v>3</v>
      </c>
      <c r="T7" s="144">
        <f>S7*14</f>
        <v>42</v>
      </c>
    </row>
    <row r="8" s="87" customFormat="1" ht="23" customHeight="1" spans="1:20">
      <c r="A8" s="108" t="s">
        <v>45</v>
      </c>
      <c r="B8" s="110">
        <f>F8+I8+L8+O8</f>
        <v>177.96</v>
      </c>
      <c r="C8" s="115">
        <v>5</v>
      </c>
      <c r="D8" s="115">
        <v>5850</v>
      </c>
      <c r="E8" s="116">
        <v>5922</v>
      </c>
      <c r="F8" s="117">
        <f>ROUND(D8*0.0028+E8*0.008,2)</f>
        <v>63.76</v>
      </c>
      <c r="G8" s="118">
        <v>1300</v>
      </c>
      <c r="H8" s="118">
        <v>1300</v>
      </c>
      <c r="I8" s="135">
        <f>ROUND(H8*0.032,2)</f>
        <v>41.6</v>
      </c>
      <c r="J8" s="118">
        <v>1800</v>
      </c>
      <c r="K8" s="118">
        <v>1800</v>
      </c>
      <c r="L8" s="136">
        <f>ROUND(K8*0.032,2)</f>
        <v>57.6</v>
      </c>
      <c r="M8" s="116">
        <v>1</v>
      </c>
      <c r="N8" s="116">
        <v>15</v>
      </c>
      <c r="O8" s="137">
        <v>15</v>
      </c>
      <c r="P8" s="116">
        <v>1</v>
      </c>
      <c r="Q8" s="116"/>
      <c r="R8" s="137"/>
      <c r="S8" s="116"/>
      <c r="T8" s="145"/>
    </row>
    <row r="9" s="87" customFormat="1" ht="23" customHeight="1" spans="1:20">
      <c r="A9" s="108" t="s">
        <v>46</v>
      </c>
      <c r="B9" s="110">
        <f t="shared" ref="B9:B13" si="0">T9</f>
        <v>14</v>
      </c>
      <c r="C9" s="115"/>
      <c r="D9" s="115"/>
      <c r="E9" s="116"/>
      <c r="F9" s="117"/>
      <c r="G9" s="118"/>
      <c r="H9" s="118"/>
      <c r="I9" s="117"/>
      <c r="J9" s="118"/>
      <c r="K9" s="118"/>
      <c r="L9" s="138"/>
      <c r="M9" s="116"/>
      <c r="N9" s="116"/>
      <c r="O9" s="137"/>
      <c r="P9" s="116"/>
      <c r="Q9" s="116"/>
      <c r="R9" s="137"/>
      <c r="S9" s="116">
        <v>1</v>
      </c>
      <c r="T9" s="145">
        <v>14</v>
      </c>
    </row>
    <row r="10" s="87" customFormat="1" ht="23" customHeight="1" spans="1:20">
      <c r="A10" s="108" t="s">
        <v>47</v>
      </c>
      <c r="B10" s="110">
        <f>F10+O10</f>
        <v>25.8</v>
      </c>
      <c r="C10" s="115">
        <v>1</v>
      </c>
      <c r="D10" s="115">
        <v>1000</v>
      </c>
      <c r="E10" s="116">
        <v>1000</v>
      </c>
      <c r="F10" s="117">
        <v>10.8</v>
      </c>
      <c r="G10" s="118"/>
      <c r="H10" s="118"/>
      <c r="I10" s="117"/>
      <c r="J10" s="118"/>
      <c r="K10" s="118"/>
      <c r="L10" s="138"/>
      <c r="M10" s="116">
        <v>1</v>
      </c>
      <c r="N10" s="116">
        <v>15</v>
      </c>
      <c r="O10" s="137">
        <v>15</v>
      </c>
      <c r="P10" s="116">
        <v>1</v>
      </c>
      <c r="Q10" s="116"/>
      <c r="R10" s="137"/>
      <c r="S10" s="119"/>
      <c r="T10" s="146"/>
    </row>
    <row r="11" s="87" customFormat="1" ht="23" customHeight="1" spans="1:20">
      <c r="A11" s="108" t="s">
        <v>48</v>
      </c>
      <c r="B11" s="110">
        <f t="shared" si="0"/>
        <v>14</v>
      </c>
      <c r="C11" s="115"/>
      <c r="D11" s="115"/>
      <c r="E11" s="116"/>
      <c r="F11" s="117"/>
      <c r="G11" s="118"/>
      <c r="H11" s="118"/>
      <c r="I11" s="117"/>
      <c r="J11" s="118"/>
      <c r="K11" s="118"/>
      <c r="L11" s="138"/>
      <c r="M11" s="116"/>
      <c r="N11" s="116"/>
      <c r="O11" s="137"/>
      <c r="P11" s="116"/>
      <c r="Q11" s="116"/>
      <c r="R11" s="137"/>
      <c r="S11" s="116">
        <v>1</v>
      </c>
      <c r="T11" s="145">
        <v>14</v>
      </c>
    </row>
    <row r="12" s="87" customFormat="1" ht="23" customHeight="1" spans="1:20">
      <c r="A12" s="108" t="s">
        <v>49</v>
      </c>
      <c r="B12" s="110">
        <f>F12+O12+R12</f>
        <v>175.8</v>
      </c>
      <c r="C12" s="115">
        <v>1</v>
      </c>
      <c r="D12" s="115">
        <v>1000</v>
      </c>
      <c r="E12" s="116">
        <v>1000</v>
      </c>
      <c r="F12" s="117">
        <v>10.8</v>
      </c>
      <c r="G12" s="118"/>
      <c r="H12" s="118"/>
      <c r="I12" s="117"/>
      <c r="J12" s="118"/>
      <c r="K12" s="118"/>
      <c r="L12" s="138"/>
      <c r="M12" s="116">
        <v>1</v>
      </c>
      <c r="N12" s="116">
        <v>15</v>
      </c>
      <c r="O12" s="137">
        <v>15</v>
      </c>
      <c r="P12" s="116">
        <v>1</v>
      </c>
      <c r="Q12" s="116">
        <v>1</v>
      </c>
      <c r="R12" s="137">
        <v>150</v>
      </c>
      <c r="S12" s="116"/>
      <c r="T12" s="145"/>
    </row>
    <row r="13" s="87" customFormat="1" ht="23" customHeight="1" spans="1:20">
      <c r="A13" s="108" t="s">
        <v>50</v>
      </c>
      <c r="B13" s="110">
        <f t="shared" si="0"/>
        <v>14</v>
      </c>
      <c r="C13" s="119"/>
      <c r="D13" s="119"/>
      <c r="E13" s="119"/>
      <c r="F13" s="119"/>
      <c r="G13" s="119"/>
      <c r="H13" s="119"/>
      <c r="I13" s="119"/>
      <c r="J13" s="119"/>
      <c r="K13" s="119"/>
      <c r="L13" s="119"/>
      <c r="M13" s="119"/>
      <c r="N13" s="119"/>
      <c r="O13" s="119"/>
      <c r="P13" s="119"/>
      <c r="Q13" s="119"/>
      <c r="R13" s="119"/>
      <c r="S13" s="116">
        <v>1</v>
      </c>
      <c r="T13" s="145">
        <v>14</v>
      </c>
    </row>
    <row r="14" s="87" customFormat="1" ht="197" customHeight="1" spans="1:20">
      <c r="A14" s="120" t="s">
        <v>51</v>
      </c>
      <c r="B14" s="120"/>
      <c r="C14" s="121"/>
      <c r="D14" s="121"/>
      <c r="E14" s="121"/>
      <c r="F14" s="122"/>
      <c r="G14" s="120"/>
      <c r="H14" s="120"/>
      <c r="I14" s="122"/>
      <c r="J14" s="120"/>
      <c r="K14" s="120"/>
      <c r="L14" s="122"/>
      <c r="M14" s="120"/>
      <c r="N14" s="121"/>
      <c r="O14" s="122"/>
      <c r="P14" s="120"/>
      <c r="Q14" s="120"/>
      <c r="R14" s="122"/>
      <c r="S14" s="120"/>
      <c r="T14" s="122"/>
    </row>
    <row r="15" ht="17.25" customHeight="1" spans="1:20">
      <c r="A15" s="123"/>
      <c r="B15" s="123"/>
      <c r="C15" s="124"/>
      <c r="D15" s="124"/>
      <c r="E15" s="124"/>
      <c r="F15" s="125"/>
      <c r="G15" s="123"/>
      <c r="H15" s="123"/>
      <c r="I15" s="125"/>
      <c r="J15" s="123"/>
      <c r="K15" s="123"/>
      <c r="L15" s="125"/>
      <c r="M15" s="123"/>
      <c r="N15" s="124"/>
      <c r="O15" s="125"/>
      <c r="P15" s="123"/>
      <c r="Q15" s="147"/>
      <c r="R15" s="125"/>
      <c r="S15" s="123"/>
      <c r="T15" s="125"/>
    </row>
    <row r="16" ht="17.25" customHeight="1" spans="1:20">
      <c r="A16" s="123"/>
      <c r="B16" s="123"/>
      <c r="C16" s="124"/>
      <c r="D16" s="124"/>
      <c r="E16" s="124"/>
      <c r="F16" s="125"/>
      <c r="G16" s="123"/>
      <c r="H16" s="123"/>
      <c r="I16" s="125"/>
      <c r="J16" s="123"/>
      <c r="K16" s="123"/>
      <c r="L16" s="125"/>
      <c r="M16" s="123"/>
      <c r="N16" s="124"/>
      <c r="O16" s="125"/>
      <c r="P16" s="123"/>
      <c r="Q16" s="147"/>
      <c r="R16" s="125"/>
      <c r="S16" s="123"/>
      <c r="T16" s="125"/>
    </row>
    <row r="17" ht="17.25" customHeight="1" spans="1:20">
      <c r="A17" s="123"/>
      <c r="B17" s="123"/>
      <c r="C17" s="124"/>
      <c r="D17" s="124"/>
      <c r="E17" s="124"/>
      <c r="F17" s="125"/>
      <c r="G17" s="123"/>
      <c r="H17" s="123"/>
      <c r="I17" s="125"/>
      <c r="J17" s="123"/>
      <c r="K17" s="123"/>
      <c r="L17" s="125"/>
      <c r="M17" s="123"/>
      <c r="N17" s="124"/>
      <c r="O17" s="125"/>
      <c r="P17" s="123"/>
      <c r="Q17" s="147"/>
      <c r="R17" s="125"/>
      <c r="S17" s="123"/>
      <c r="T17" s="125"/>
    </row>
    <row r="18" ht="17.25" customHeight="1" spans="1:20">
      <c r="A18" s="123"/>
      <c r="B18" s="123"/>
      <c r="C18" s="124"/>
      <c r="D18" s="124"/>
      <c r="E18" s="124"/>
      <c r="F18" s="125"/>
      <c r="G18" s="123"/>
      <c r="H18" s="123"/>
      <c r="I18" s="125"/>
      <c r="J18" s="123"/>
      <c r="K18" s="123"/>
      <c r="L18" s="125"/>
      <c r="M18" s="123"/>
      <c r="N18" s="124"/>
      <c r="O18" s="125"/>
      <c r="P18" s="123"/>
      <c r="Q18" s="147"/>
      <c r="R18" s="125"/>
      <c r="S18" s="123"/>
      <c r="T18" s="125"/>
    </row>
    <row r="19" ht="17.25" customHeight="1" spans="1:20">
      <c r="A19" s="126"/>
      <c r="B19" s="126"/>
      <c r="C19" s="127"/>
      <c r="D19" s="127"/>
      <c r="E19" s="127"/>
      <c r="F19" s="128"/>
      <c r="G19" s="126"/>
      <c r="H19" s="126"/>
      <c r="I19" s="128"/>
      <c r="J19" s="126"/>
      <c r="K19" s="126"/>
      <c r="L19" s="128"/>
      <c r="M19" s="126"/>
      <c r="N19" s="127"/>
      <c r="O19" s="128"/>
      <c r="P19" s="126"/>
      <c r="Q19" s="148"/>
      <c r="R19" s="128"/>
      <c r="S19" s="126"/>
      <c r="T19" s="128"/>
    </row>
    <row r="20" ht="26.25" customHeight="1" spans="1:20">
      <c r="A20" s="126"/>
      <c r="B20" s="126"/>
      <c r="C20" s="127"/>
      <c r="D20" s="127"/>
      <c r="E20" s="127"/>
      <c r="F20" s="128"/>
      <c r="G20" s="126"/>
      <c r="H20" s="126"/>
      <c r="I20" s="128"/>
      <c r="J20" s="126"/>
      <c r="K20" s="126"/>
      <c r="L20" s="128"/>
      <c r="M20" s="126"/>
      <c r="N20" s="127"/>
      <c r="O20" s="128"/>
      <c r="P20" s="126"/>
      <c r="Q20" s="148"/>
      <c r="R20" s="128"/>
      <c r="S20" s="126"/>
      <c r="T20" s="128"/>
    </row>
    <row r="21" ht="17.25" customHeight="1" spans="1:20">
      <c r="A21" s="126"/>
      <c r="B21" s="126"/>
      <c r="C21" s="127"/>
      <c r="D21" s="127"/>
      <c r="E21" s="127"/>
      <c r="F21" s="128"/>
      <c r="G21" s="126"/>
      <c r="H21" s="126"/>
      <c r="I21" s="128"/>
      <c r="J21" s="126"/>
      <c r="K21" s="126"/>
      <c r="L21" s="128"/>
      <c r="M21" s="126"/>
      <c r="N21" s="127"/>
      <c r="O21" s="128"/>
      <c r="P21" s="126"/>
      <c r="Q21" s="148"/>
      <c r="R21" s="128"/>
      <c r="S21" s="126"/>
      <c r="T21" s="128"/>
    </row>
    <row r="22" ht="27.75" customHeight="1" spans="1:20">
      <c r="A22" s="126"/>
      <c r="B22" s="126"/>
      <c r="C22" s="127"/>
      <c r="D22" s="127"/>
      <c r="E22" s="127"/>
      <c r="F22" s="128"/>
      <c r="G22" s="126"/>
      <c r="H22" s="126"/>
      <c r="I22" s="128"/>
      <c r="J22" s="126"/>
      <c r="K22" s="126"/>
      <c r="L22" s="128"/>
      <c r="M22" s="126"/>
      <c r="N22" s="127"/>
      <c r="O22" s="128"/>
      <c r="P22" s="126"/>
      <c r="Q22" s="148"/>
      <c r="R22" s="128"/>
      <c r="S22" s="126"/>
      <c r="T22" s="128"/>
    </row>
    <row r="23" ht="28.5" customHeight="1" spans="1:20">
      <c r="A23" s="126"/>
      <c r="B23" s="126"/>
      <c r="C23" s="127"/>
      <c r="D23" s="127"/>
      <c r="E23" s="127"/>
      <c r="F23" s="128"/>
      <c r="G23" s="126"/>
      <c r="H23" s="126"/>
      <c r="I23" s="128"/>
      <c r="J23" s="126"/>
      <c r="K23" s="126"/>
      <c r="L23" s="128"/>
      <c r="M23" s="126"/>
      <c r="N23" s="127"/>
      <c r="O23" s="128"/>
      <c r="P23" s="126"/>
      <c r="Q23" s="148"/>
      <c r="R23" s="128"/>
      <c r="S23" s="126"/>
      <c r="T23" s="128"/>
    </row>
  </sheetData>
  <mergeCells count="32">
    <mergeCell ref="A2:T2"/>
    <mergeCell ref="S3:T3"/>
    <mergeCell ref="C4:F4"/>
    <mergeCell ref="G4:I4"/>
    <mergeCell ref="J4:L4"/>
    <mergeCell ref="M4:O4"/>
    <mergeCell ref="P4:T4"/>
    <mergeCell ref="C5:E5"/>
    <mergeCell ref="P5:R5"/>
    <mergeCell ref="S5:T5"/>
    <mergeCell ref="A14:T14"/>
    <mergeCell ref="A15:T15"/>
    <mergeCell ref="A16:T16"/>
    <mergeCell ref="A17:T17"/>
    <mergeCell ref="A18:T18"/>
    <mergeCell ref="A19:T19"/>
    <mergeCell ref="A20:T20"/>
    <mergeCell ref="A21:T21"/>
    <mergeCell ref="A22:T22"/>
    <mergeCell ref="A23:T23"/>
    <mergeCell ref="A4:A6"/>
    <mergeCell ref="B4:B6"/>
    <mergeCell ref="F5:F6"/>
    <mergeCell ref="G5:G6"/>
    <mergeCell ref="H5:H6"/>
    <mergeCell ref="I5:I6"/>
    <mergeCell ref="J5:J6"/>
    <mergeCell ref="K5:K6"/>
    <mergeCell ref="L5:L6"/>
    <mergeCell ref="M5:M6"/>
    <mergeCell ref="N5:N6"/>
    <mergeCell ref="O5:O6"/>
  </mergeCells>
  <printOptions horizontalCentered="1"/>
  <pageMargins left="0.354166666666667" right="0.314583333333333" top="0.590277777777778" bottom="0.472222222222222" header="0.314583333333333" footer="0.314583333333333"/>
  <pageSetup paperSize="9" scale="78"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E14"/>
  <sheetViews>
    <sheetView workbookViewId="0">
      <selection activeCell="C4" sqref="C4:G4"/>
    </sheetView>
  </sheetViews>
  <sheetFormatPr defaultColWidth="9.725" defaultRowHeight="15.75"/>
  <cols>
    <col min="1" max="1" width="21.8916666666667" style="22" customWidth="1"/>
    <col min="2" max="2" width="13.0833333333333" style="22" customWidth="1"/>
    <col min="3" max="3" width="12.6666666666667" style="23" customWidth="1"/>
    <col min="4" max="4" width="10" style="23" customWidth="1"/>
    <col min="5" max="5" width="9.33333333333333" style="23" customWidth="1"/>
    <col min="6" max="6" width="8.33333333333333" style="23" customWidth="1"/>
    <col min="7" max="7" width="18.4416666666667" style="22" customWidth="1"/>
    <col min="8" max="8" width="15" style="62" customWidth="1"/>
    <col min="9" max="9" width="10.4416666666667" style="62" customWidth="1"/>
    <col min="10" max="10" width="15.775" style="26" customWidth="1"/>
    <col min="11" max="26" width="10" style="26"/>
    <col min="27" max="16384" width="9.725" style="26"/>
  </cols>
  <sheetData>
    <row r="1" ht="17" customHeight="1" spans="1:10">
      <c r="A1" s="28" t="s">
        <v>52</v>
      </c>
      <c r="B1" s="28"/>
      <c r="C1" s="30"/>
      <c r="D1" s="30"/>
      <c r="E1" s="30"/>
      <c r="F1" s="30"/>
      <c r="G1" s="34"/>
      <c r="H1" s="63"/>
      <c r="I1" s="63"/>
      <c r="J1" s="28"/>
    </row>
    <row r="2" ht="39" customHeight="1" spans="1:10">
      <c r="A2" s="64" t="s">
        <v>53</v>
      </c>
      <c r="B2" s="64"/>
      <c r="C2" s="64"/>
      <c r="D2" s="64"/>
      <c r="E2" s="64"/>
      <c r="F2" s="64"/>
      <c r="G2" s="64"/>
      <c r="H2" s="65"/>
      <c r="I2" s="65"/>
      <c r="J2" s="64"/>
    </row>
    <row r="3" s="1" customFormat="1" ht="27" customHeight="1" spans="1:239">
      <c r="A3" s="66"/>
      <c r="B3" s="66"/>
      <c r="C3" s="66"/>
      <c r="D3" s="66"/>
      <c r="E3" s="66"/>
      <c r="F3" s="66"/>
      <c r="G3" s="66"/>
      <c r="H3" s="67"/>
      <c r="I3" s="67"/>
      <c r="J3" s="83" t="s">
        <v>25</v>
      </c>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row>
    <row r="4" s="60" customFormat="1" ht="51" customHeight="1" spans="1:239">
      <c r="A4" s="36" t="s">
        <v>26</v>
      </c>
      <c r="B4" s="36" t="s">
        <v>4</v>
      </c>
      <c r="C4" s="37" t="s">
        <v>54</v>
      </c>
      <c r="D4" s="68"/>
      <c r="E4" s="68"/>
      <c r="F4" s="68"/>
      <c r="G4" s="68"/>
      <c r="H4" s="69" t="s">
        <v>55</v>
      </c>
      <c r="I4" s="84"/>
      <c r="J4" s="7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row>
    <row r="5" s="61" customFormat="1" ht="54" customHeight="1" spans="1:10">
      <c r="A5" s="70"/>
      <c r="B5" s="70"/>
      <c r="C5" s="38" t="s">
        <v>56</v>
      </c>
      <c r="D5" s="38" t="s">
        <v>57</v>
      </c>
      <c r="E5" s="36" t="s">
        <v>58</v>
      </c>
      <c r="F5" s="36" t="s">
        <v>59</v>
      </c>
      <c r="G5" s="36" t="s">
        <v>60</v>
      </c>
      <c r="H5" s="69" t="s">
        <v>38</v>
      </c>
      <c r="I5" s="69" t="s">
        <v>39</v>
      </c>
      <c r="J5" s="36" t="s">
        <v>34</v>
      </c>
    </row>
    <row r="6" s="21" customFormat="1" ht="24" customHeight="1" spans="1:10">
      <c r="A6" s="71" t="s">
        <v>4</v>
      </c>
      <c r="B6" s="72">
        <f>G6+J6</f>
        <v>129</v>
      </c>
      <c r="C6" s="73">
        <v>105</v>
      </c>
      <c r="D6" s="73">
        <v>60</v>
      </c>
      <c r="E6" s="74">
        <v>30</v>
      </c>
      <c r="F6" s="73">
        <f>C6+D6+E6</f>
        <v>195</v>
      </c>
      <c r="G6" s="75">
        <f>ROUND(F6*4*500/10000,2)</f>
        <v>39</v>
      </c>
      <c r="H6" s="76">
        <v>6</v>
      </c>
      <c r="I6" s="76">
        <v>15</v>
      </c>
      <c r="J6" s="75">
        <f>H6*I6</f>
        <v>90</v>
      </c>
    </row>
    <row r="7" s="21" customFormat="1" ht="24" customHeight="1" spans="1:10">
      <c r="A7" s="71" t="s">
        <v>14</v>
      </c>
      <c r="B7" s="72">
        <f>G7</f>
        <v>39</v>
      </c>
      <c r="C7" s="77">
        <v>105</v>
      </c>
      <c r="D7" s="77">
        <v>60</v>
      </c>
      <c r="E7" s="78">
        <v>30</v>
      </c>
      <c r="F7" s="77">
        <f>C7+D7+E7</f>
        <v>195</v>
      </c>
      <c r="G7" s="79">
        <v>39</v>
      </c>
      <c r="H7" s="80"/>
      <c r="I7" s="80"/>
      <c r="J7" s="79"/>
    </row>
    <row r="8" s="21" customFormat="1" ht="24" customHeight="1" spans="1:10">
      <c r="A8" s="71" t="s">
        <v>45</v>
      </c>
      <c r="B8" s="72">
        <f t="shared" ref="B8:B13" si="0">J8</f>
        <v>15</v>
      </c>
      <c r="C8" s="77"/>
      <c r="D8" s="77"/>
      <c r="E8" s="78"/>
      <c r="F8" s="77"/>
      <c r="G8" s="79"/>
      <c r="H8" s="80">
        <v>1</v>
      </c>
      <c r="I8" s="80">
        <v>15</v>
      </c>
      <c r="J8" s="79">
        <v>15</v>
      </c>
    </row>
    <row r="9" s="21" customFormat="1" ht="24" customHeight="1" spans="1:10">
      <c r="A9" s="71" t="s">
        <v>47</v>
      </c>
      <c r="B9" s="72">
        <f t="shared" si="0"/>
        <v>15</v>
      </c>
      <c r="C9" s="77"/>
      <c r="D9" s="77"/>
      <c r="E9" s="78"/>
      <c r="F9" s="77"/>
      <c r="G9" s="79"/>
      <c r="H9" s="80">
        <v>1</v>
      </c>
      <c r="I9" s="80">
        <v>15</v>
      </c>
      <c r="J9" s="79">
        <v>15</v>
      </c>
    </row>
    <row r="10" s="21" customFormat="1" ht="24" customHeight="1" spans="1:10">
      <c r="A10" s="71" t="s">
        <v>61</v>
      </c>
      <c r="B10" s="72">
        <f t="shared" si="0"/>
        <v>15</v>
      </c>
      <c r="C10" s="77"/>
      <c r="D10" s="77"/>
      <c r="E10" s="78"/>
      <c r="F10" s="77"/>
      <c r="G10" s="79"/>
      <c r="H10" s="80">
        <v>1</v>
      </c>
      <c r="I10" s="80">
        <v>15</v>
      </c>
      <c r="J10" s="79">
        <v>15</v>
      </c>
    </row>
    <row r="11" s="21" customFormat="1" ht="24" customHeight="1" spans="1:10">
      <c r="A11" s="71" t="s">
        <v>62</v>
      </c>
      <c r="B11" s="72">
        <f t="shared" si="0"/>
        <v>15</v>
      </c>
      <c r="C11" s="77"/>
      <c r="D11" s="77"/>
      <c r="E11" s="78"/>
      <c r="F11" s="77"/>
      <c r="G11" s="79"/>
      <c r="H11" s="80">
        <v>1</v>
      </c>
      <c r="I11" s="80">
        <v>15</v>
      </c>
      <c r="J11" s="79">
        <v>15</v>
      </c>
    </row>
    <row r="12" s="21" customFormat="1" ht="24" customHeight="1" spans="1:10">
      <c r="A12" s="71" t="s">
        <v>49</v>
      </c>
      <c r="B12" s="72">
        <f t="shared" si="0"/>
        <v>15</v>
      </c>
      <c r="C12" s="77"/>
      <c r="D12" s="77"/>
      <c r="E12" s="78"/>
      <c r="F12" s="77"/>
      <c r="G12" s="79"/>
      <c r="H12" s="80">
        <v>1</v>
      </c>
      <c r="I12" s="80">
        <v>15</v>
      </c>
      <c r="J12" s="79">
        <v>15</v>
      </c>
    </row>
    <row r="13" s="21" customFormat="1" ht="24" customHeight="1" spans="1:10">
      <c r="A13" s="71" t="s">
        <v>63</v>
      </c>
      <c r="B13" s="72">
        <f t="shared" si="0"/>
        <v>15</v>
      </c>
      <c r="C13" s="77"/>
      <c r="D13" s="77"/>
      <c r="E13" s="78"/>
      <c r="F13" s="77"/>
      <c r="G13" s="79"/>
      <c r="H13" s="80">
        <v>1</v>
      </c>
      <c r="I13" s="80">
        <v>15</v>
      </c>
      <c r="J13" s="79">
        <v>15</v>
      </c>
    </row>
    <row r="14" ht="87" customHeight="1" spans="1:10">
      <c r="A14" s="52" t="s">
        <v>64</v>
      </c>
      <c r="B14" s="81"/>
      <c r="C14" s="82"/>
      <c r="D14" s="82"/>
      <c r="E14" s="82"/>
      <c r="F14" s="82"/>
      <c r="G14" s="81"/>
      <c r="H14" s="81"/>
      <c r="I14" s="81"/>
      <c r="J14" s="81"/>
    </row>
  </sheetData>
  <mergeCells count="6">
    <mergeCell ref="A2:J2"/>
    <mergeCell ref="C4:G4"/>
    <mergeCell ref="H4:J4"/>
    <mergeCell ref="A14:J14"/>
    <mergeCell ref="A4:A5"/>
    <mergeCell ref="B4:B5"/>
  </mergeCells>
  <printOptions horizontalCentered="1"/>
  <pageMargins left="0.472222222222222" right="0.472222222222222" top="0.590277777777778" bottom="0.790972222222222" header="0.507638888888889" footer="0.200694444444444"/>
  <pageSetup paperSize="9" fitToHeight="0"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C11"/>
  <sheetViews>
    <sheetView topLeftCell="A4" workbookViewId="0">
      <selection activeCell="A2" sqref="A2:J2"/>
    </sheetView>
  </sheetViews>
  <sheetFormatPr defaultColWidth="9.725" defaultRowHeight="15.75"/>
  <cols>
    <col min="1" max="1" width="16.3333333333333" style="22" customWidth="1"/>
    <col min="2" max="2" width="11.6666666666667" style="22" customWidth="1"/>
    <col min="3" max="3" width="11.2666666666667" style="22" customWidth="1"/>
    <col min="4" max="4" width="11.2583333333333" style="23" customWidth="1"/>
    <col min="5" max="5" width="19.8916666666667" style="23" customWidth="1"/>
    <col min="6" max="6" width="10.3416666666667" style="24" customWidth="1"/>
    <col min="7" max="7" width="19" style="24" customWidth="1"/>
    <col min="8" max="8" width="11.1083333333333" style="22" customWidth="1"/>
    <col min="9" max="9" width="10.775" style="25" customWidth="1"/>
    <col min="10" max="10" width="14" style="26" customWidth="1"/>
    <col min="11" max="24" width="10" style="26"/>
    <col min="25" max="16384" width="9.725" style="26"/>
  </cols>
  <sheetData>
    <row r="1" customHeight="1" spans="1:10">
      <c r="A1" s="27" t="s">
        <v>65</v>
      </c>
      <c r="B1" s="28"/>
      <c r="C1" s="29"/>
      <c r="D1" s="30"/>
      <c r="E1" s="30"/>
      <c r="F1" s="31"/>
      <c r="G1" s="31"/>
      <c r="H1" s="29"/>
      <c r="I1" s="54"/>
      <c r="J1" s="28"/>
    </row>
    <row r="2" ht="33" customHeight="1" spans="1:10">
      <c r="A2" s="32" t="s">
        <v>66</v>
      </c>
      <c r="B2" s="32"/>
      <c r="C2" s="32"/>
      <c r="D2" s="32"/>
      <c r="E2" s="32"/>
      <c r="F2" s="33"/>
      <c r="G2" s="33"/>
      <c r="H2" s="32"/>
      <c r="I2" s="55"/>
      <c r="J2" s="32"/>
    </row>
    <row r="3" s="1" customFormat="1" ht="18.75" spans="1:237">
      <c r="A3" s="34"/>
      <c r="B3" s="34"/>
      <c r="C3" s="34"/>
      <c r="D3" s="34"/>
      <c r="E3" s="34"/>
      <c r="F3" s="35"/>
      <c r="G3" s="35"/>
      <c r="H3" s="27"/>
      <c r="I3" s="54"/>
      <c r="J3" s="56" t="s">
        <v>2</v>
      </c>
      <c r="K3" s="57"/>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row>
    <row r="4" s="19" customFormat="1" ht="28" customHeight="1" spans="1:237">
      <c r="A4" s="36" t="s">
        <v>26</v>
      </c>
      <c r="B4" s="36" t="s">
        <v>27</v>
      </c>
      <c r="C4" s="36" t="s">
        <v>67</v>
      </c>
      <c r="D4" s="37" t="s">
        <v>68</v>
      </c>
      <c r="E4" s="37"/>
      <c r="F4" s="36"/>
      <c r="G4" s="36"/>
      <c r="H4" s="37"/>
      <c r="I4" s="58"/>
      <c r="J4" s="37"/>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row>
    <row r="5" s="20" customFormat="1" ht="79" customHeight="1" spans="1:10">
      <c r="A5" s="36"/>
      <c r="B5" s="36"/>
      <c r="C5" s="36"/>
      <c r="D5" s="38" t="s">
        <v>69</v>
      </c>
      <c r="E5" s="38" t="s">
        <v>70</v>
      </c>
      <c r="F5" s="38" t="s">
        <v>71</v>
      </c>
      <c r="G5" s="38" t="s">
        <v>72</v>
      </c>
      <c r="H5" s="37" t="s">
        <v>73</v>
      </c>
      <c r="I5" s="36" t="s">
        <v>39</v>
      </c>
      <c r="J5" s="37" t="s">
        <v>34</v>
      </c>
    </row>
    <row r="6" s="21" customFormat="1" ht="25" customHeight="1" spans="1:10">
      <c r="A6" s="39" t="s">
        <v>4</v>
      </c>
      <c r="B6" s="40">
        <f>C6+J6</f>
        <v>234</v>
      </c>
      <c r="C6" s="41"/>
      <c r="D6" s="42">
        <v>48</v>
      </c>
      <c r="E6" s="43">
        <f>ROUNDDOWN(D6/2,0)</f>
        <v>24</v>
      </c>
      <c r="F6" s="38">
        <v>2</v>
      </c>
      <c r="G6" s="44"/>
      <c r="H6" s="37">
        <f>SUM(G6,E6)</f>
        <v>24</v>
      </c>
      <c r="I6" s="40">
        <v>9.75</v>
      </c>
      <c r="J6" s="40">
        <f t="shared" ref="J6:J10" si="0">H6*I6</f>
        <v>234</v>
      </c>
    </row>
    <row r="7" s="21" customFormat="1" ht="25" customHeight="1" spans="1:10">
      <c r="A7" s="39" t="s">
        <v>15</v>
      </c>
      <c r="B7" s="40">
        <f t="shared" ref="B7:B10" si="1">J7</f>
        <v>39</v>
      </c>
      <c r="C7" s="45"/>
      <c r="D7" s="46">
        <v>8</v>
      </c>
      <c r="E7" s="47">
        <v>4</v>
      </c>
      <c r="F7" s="48"/>
      <c r="G7" s="49"/>
      <c r="H7" s="47">
        <v>4</v>
      </c>
      <c r="I7" s="58">
        <v>9.75</v>
      </c>
      <c r="J7" s="58">
        <f t="shared" si="0"/>
        <v>39</v>
      </c>
    </row>
    <row r="8" ht="25" customHeight="1" spans="1:10">
      <c r="A8" s="39" t="s">
        <v>16</v>
      </c>
      <c r="B8" s="40">
        <f t="shared" si="1"/>
        <v>107.25</v>
      </c>
      <c r="C8" s="45"/>
      <c r="D8" s="46">
        <v>22</v>
      </c>
      <c r="E8" s="47">
        <v>11</v>
      </c>
      <c r="F8" s="48"/>
      <c r="G8" s="49"/>
      <c r="H8" s="47">
        <v>11</v>
      </c>
      <c r="I8" s="58">
        <v>9.75</v>
      </c>
      <c r="J8" s="58">
        <f t="shared" si="0"/>
        <v>107.25</v>
      </c>
    </row>
    <row r="9" ht="25" customHeight="1" spans="1:10">
      <c r="A9" s="39" t="s">
        <v>17</v>
      </c>
      <c r="B9" s="40">
        <f t="shared" si="1"/>
        <v>78</v>
      </c>
      <c r="C9" s="45"/>
      <c r="D9" s="46">
        <v>17</v>
      </c>
      <c r="E9" s="47">
        <v>8</v>
      </c>
      <c r="F9" s="48"/>
      <c r="G9" s="49"/>
      <c r="H9" s="47">
        <v>8</v>
      </c>
      <c r="I9" s="58">
        <v>9.75</v>
      </c>
      <c r="J9" s="58">
        <f t="shared" si="0"/>
        <v>78</v>
      </c>
    </row>
    <row r="10" ht="25" customHeight="1" spans="1:10">
      <c r="A10" s="50" t="s">
        <v>18</v>
      </c>
      <c r="B10" s="40">
        <f t="shared" si="1"/>
        <v>9.75</v>
      </c>
      <c r="C10" s="45"/>
      <c r="D10" s="46">
        <v>1</v>
      </c>
      <c r="E10" s="47">
        <v>1</v>
      </c>
      <c r="F10" s="51"/>
      <c r="G10" s="49"/>
      <c r="H10" s="47">
        <v>1</v>
      </c>
      <c r="I10" s="58">
        <v>9.75</v>
      </c>
      <c r="J10" s="58">
        <f t="shared" si="0"/>
        <v>9.75</v>
      </c>
    </row>
    <row r="11" ht="76" customHeight="1" spans="1:10">
      <c r="A11" s="52" t="s">
        <v>74</v>
      </c>
      <c r="B11" s="53"/>
      <c r="C11" s="53"/>
      <c r="D11" s="53"/>
      <c r="E11" s="53"/>
      <c r="F11" s="35"/>
      <c r="G11" s="35"/>
      <c r="H11" s="53"/>
      <c r="I11" s="59"/>
      <c r="J11" s="53"/>
    </row>
  </sheetData>
  <mergeCells count="6">
    <mergeCell ref="A2:J2"/>
    <mergeCell ref="D4:J4"/>
    <mergeCell ref="A11:J11"/>
    <mergeCell ref="A4:A5"/>
    <mergeCell ref="B4:B5"/>
    <mergeCell ref="C4:C5"/>
  </mergeCells>
  <printOptions horizontalCentered="1"/>
  <pageMargins left="0.472222222222222" right="0.472222222222222" top="0.590277777777778" bottom="0.790972222222222" header="0.507638888888889" footer="0.200694444444444"/>
  <pageSetup paperSize="9" fitToHeight="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topLeftCell="A4" workbookViewId="0">
      <selection activeCell="A2" sqref="A2:E2"/>
    </sheetView>
  </sheetViews>
  <sheetFormatPr defaultColWidth="10" defaultRowHeight="14.25" outlineLevelCol="4"/>
  <cols>
    <col min="1" max="1" width="18.8916666666667" style="1" customWidth="1"/>
    <col min="2" max="2" width="27.8916666666667" style="1" customWidth="1"/>
    <col min="3" max="3" width="33.1083333333333" style="1" customWidth="1"/>
    <col min="4" max="4" width="21.8916666666667" style="3" customWidth="1"/>
    <col min="5" max="5" width="24" style="1" customWidth="1"/>
    <col min="6" max="16384" width="10" style="1"/>
  </cols>
  <sheetData>
    <row r="1" spans="1:1">
      <c r="A1" s="1" t="s">
        <v>75</v>
      </c>
    </row>
    <row r="2" ht="45" customHeight="1" spans="1:5">
      <c r="A2" s="4" t="s">
        <v>76</v>
      </c>
      <c r="B2" s="4"/>
      <c r="C2" s="4"/>
      <c r="D2" s="4"/>
      <c r="E2" s="4"/>
    </row>
    <row r="3" s="1" customFormat="1" ht="19" customHeight="1" spans="1:5">
      <c r="A3" s="5" t="s">
        <v>2</v>
      </c>
      <c r="B3" s="5"/>
      <c r="C3" s="5"/>
      <c r="D3" s="5"/>
      <c r="E3" s="5"/>
    </row>
    <row r="4" ht="75" customHeight="1" spans="1:5">
      <c r="A4" s="6" t="s">
        <v>77</v>
      </c>
      <c r="B4" s="6" t="s">
        <v>78</v>
      </c>
      <c r="C4" s="6" t="s">
        <v>79</v>
      </c>
      <c r="D4" s="7" t="s">
        <v>34</v>
      </c>
      <c r="E4" s="7" t="s">
        <v>80</v>
      </c>
    </row>
    <row r="5" ht="30" customHeight="1" spans="1:5">
      <c r="A5" s="7" t="s">
        <v>15</v>
      </c>
      <c r="B5" s="8">
        <v>1</v>
      </c>
      <c r="C5" s="9">
        <v>11</v>
      </c>
      <c r="D5" s="10">
        <f t="shared" ref="D5:D11" si="0">B5*C5</f>
        <v>11</v>
      </c>
      <c r="E5" s="11">
        <f>D5</f>
        <v>11</v>
      </c>
    </row>
    <row r="6" s="1" customFormat="1" ht="30" customHeight="1" spans="1:5">
      <c r="A6" s="12" t="s">
        <v>17</v>
      </c>
      <c r="B6" s="8">
        <v>1</v>
      </c>
      <c r="C6" s="9">
        <v>11</v>
      </c>
      <c r="D6" s="10">
        <f t="shared" si="0"/>
        <v>11</v>
      </c>
      <c r="E6" s="11">
        <f t="shared" ref="E6:E11" si="1">D6</f>
        <v>11</v>
      </c>
    </row>
    <row r="7" s="1" customFormat="1" ht="30" customHeight="1" spans="1:5">
      <c r="A7" s="12" t="s">
        <v>16</v>
      </c>
      <c r="B7" s="8">
        <v>2</v>
      </c>
      <c r="C7" s="9">
        <v>11</v>
      </c>
      <c r="D7" s="10">
        <f t="shared" si="0"/>
        <v>22</v>
      </c>
      <c r="E7" s="11">
        <f t="shared" si="1"/>
        <v>22</v>
      </c>
    </row>
    <row r="8" s="1" customFormat="1" ht="30" customHeight="1" spans="1:5">
      <c r="A8" s="12" t="s">
        <v>21</v>
      </c>
      <c r="B8" s="8">
        <v>2</v>
      </c>
      <c r="C8" s="9">
        <v>11</v>
      </c>
      <c r="D8" s="10">
        <f t="shared" si="0"/>
        <v>22</v>
      </c>
      <c r="E8" s="11">
        <f t="shared" si="1"/>
        <v>22</v>
      </c>
    </row>
    <row r="9" s="1" customFormat="1" ht="30" customHeight="1" spans="1:5">
      <c r="A9" s="12" t="s">
        <v>20</v>
      </c>
      <c r="B9" s="8">
        <v>2</v>
      </c>
      <c r="C9" s="13">
        <v>11</v>
      </c>
      <c r="D9" s="10">
        <f t="shared" si="0"/>
        <v>22</v>
      </c>
      <c r="E9" s="11">
        <f t="shared" si="1"/>
        <v>22</v>
      </c>
    </row>
    <row r="10" s="1" customFormat="1" ht="30" customHeight="1" spans="1:5">
      <c r="A10" s="12" t="s">
        <v>19</v>
      </c>
      <c r="B10" s="8">
        <v>1</v>
      </c>
      <c r="C10" s="14">
        <v>11</v>
      </c>
      <c r="D10" s="10">
        <f t="shared" si="0"/>
        <v>11</v>
      </c>
      <c r="E10" s="11">
        <f t="shared" si="1"/>
        <v>11</v>
      </c>
    </row>
    <row r="11" s="1" customFormat="1" ht="30" customHeight="1" spans="1:5">
      <c r="A11" s="12" t="s">
        <v>18</v>
      </c>
      <c r="B11" s="8">
        <v>1</v>
      </c>
      <c r="C11" s="14">
        <v>11</v>
      </c>
      <c r="D11" s="10">
        <f t="shared" si="0"/>
        <v>11</v>
      </c>
      <c r="E11" s="11">
        <f t="shared" si="1"/>
        <v>11</v>
      </c>
    </row>
    <row r="12" s="2" customFormat="1" ht="30" customHeight="1" spans="1:5">
      <c r="A12" s="12" t="s">
        <v>4</v>
      </c>
      <c r="B12" s="15">
        <f>SUM(B5:B11)</f>
        <v>10</v>
      </c>
      <c r="C12" s="16" t="s">
        <v>81</v>
      </c>
      <c r="D12" s="17">
        <f>SUM(D5:D11)</f>
        <v>110</v>
      </c>
      <c r="E12" s="11">
        <f>SUM(E5:E11)</f>
        <v>110</v>
      </c>
    </row>
    <row r="13" ht="64" customHeight="1" spans="1:5">
      <c r="A13" s="18" t="s">
        <v>82</v>
      </c>
      <c r="B13" s="18"/>
      <c r="C13" s="18"/>
      <c r="D13" s="18"/>
      <c r="E13" s="18"/>
    </row>
  </sheetData>
  <mergeCells count="3">
    <mergeCell ref="A2:E2"/>
    <mergeCell ref="A3:E3"/>
    <mergeCell ref="A13:E13"/>
  </mergeCells>
  <printOptions horizontalCentered="1"/>
  <pageMargins left="0.589583333333333" right="0.589583333333333" top="0.904861111111111" bottom="0.979861111111111" header="0.509722222222222" footer="0.509722222222222"/>
  <pageSetup paperSize="9" scale="9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河源市卫生计生局</Company>
  <Application>WPS 表格</Application>
  <HeadingPairs>
    <vt:vector size="2" baseType="variant">
      <vt:variant>
        <vt:lpstr>工作表</vt:lpstr>
      </vt:variant>
      <vt:variant>
        <vt:i4>5</vt:i4>
      </vt:variant>
    </vt:vector>
  </HeadingPairs>
  <TitlesOfParts>
    <vt:vector size="5" baseType="lpstr">
      <vt:lpstr>总表</vt:lpstr>
      <vt:lpstr>附件1-1重点传染病监测能力建设项目</vt:lpstr>
      <vt:lpstr>附件1-2基层疫情防控能力提升项目</vt:lpstr>
      <vt:lpstr>附件1-3基层呼吸系统疾病早筛干预项目</vt:lpstr>
      <vt:lpstr>附件1-4基层医疗卫生机构重大疫情救治能力人才培训项目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李先科</dc:creator>
  <cp:lastModifiedBy>许国文</cp:lastModifiedBy>
  <dcterms:created xsi:type="dcterms:W3CDTF">2020-08-13T13:09:00Z</dcterms:created>
  <dcterms:modified xsi:type="dcterms:W3CDTF">2020-11-03T01:22:48Z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